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668495E2-1B92-40A1-85E8-6AA00DFF28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Print_Area" localSheetId="0">Plan1!$A$1:$U$170</definedName>
    <definedName name="_xlnm.Print_Titles" localSheetId="0">Plan1!$1:$20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7" i="1" l="1"/>
  <c r="T157" i="1" s="1"/>
  <c r="R157" i="1"/>
  <c r="L157" i="1"/>
  <c r="S156" i="1"/>
  <c r="T156" i="1" s="1"/>
  <c r="R156" i="1"/>
  <c r="L156" i="1"/>
  <c r="S155" i="1"/>
  <c r="T155" i="1" s="1"/>
  <c r="R155" i="1"/>
  <c r="L155" i="1"/>
  <c r="L54" i="1"/>
  <c r="S154" i="1"/>
  <c r="T154" i="1" s="1"/>
  <c r="R154" i="1"/>
  <c r="L154" i="1"/>
  <c r="S153" i="1"/>
  <c r="T153" i="1" s="1"/>
  <c r="R153" i="1"/>
  <c r="L153" i="1"/>
  <c r="S152" i="1"/>
  <c r="T152" i="1" s="1"/>
  <c r="R152" i="1"/>
  <c r="L152" i="1"/>
  <c r="S151" i="1"/>
  <c r="T151" i="1" s="1"/>
  <c r="R151" i="1"/>
  <c r="L151" i="1"/>
  <c r="S143" i="1"/>
  <c r="S92" i="1"/>
  <c r="T92" i="1" s="1"/>
  <c r="S142" i="1"/>
  <c r="S139" i="1"/>
  <c r="S138" i="1"/>
  <c r="S131" i="1"/>
  <c r="S125" i="1"/>
  <c r="S122" i="1"/>
  <c r="U121" i="1"/>
  <c r="S121" i="1"/>
  <c r="S117" i="1"/>
  <c r="S114" i="1"/>
  <c r="S111" i="1"/>
  <c r="S108" i="1"/>
  <c r="S75" i="1"/>
  <c r="R75" i="1"/>
  <c r="U56" i="1"/>
  <c r="S148" i="1"/>
  <c r="T148" i="1" s="1"/>
  <c r="S49" i="1"/>
  <c r="S27" i="1"/>
  <c r="S119" i="1"/>
  <c r="S44" i="1"/>
  <c r="S41" i="1"/>
  <c r="S39" i="1"/>
  <c r="S137" i="1"/>
  <c r="S150" i="1"/>
  <c r="T150" i="1" s="1"/>
  <c r="R150" i="1"/>
  <c r="L150" i="1"/>
  <c r="R148" i="1"/>
  <c r="L148" i="1"/>
  <c r="S146" i="1"/>
  <c r="L47" i="1"/>
  <c r="S136" i="1"/>
  <c r="L133" i="1"/>
  <c r="U89" i="1"/>
  <c r="S89" i="1"/>
  <c r="U87" i="1"/>
  <c r="U85" i="1"/>
  <c r="U82" i="1"/>
  <c r="S82" i="1"/>
  <c r="S56" i="1"/>
  <c r="S130" i="1"/>
  <c r="T146" i="1" l="1"/>
  <c r="R146" i="1"/>
  <c r="L146" i="1"/>
  <c r="S144" i="1"/>
  <c r="T144" i="1" s="1"/>
  <c r="R144" i="1"/>
  <c r="L144" i="1"/>
  <c r="T143" i="1"/>
  <c r="R143" i="1"/>
  <c r="L143" i="1"/>
  <c r="T142" i="1"/>
  <c r="R142" i="1"/>
  <c r="L142" i="1"/>
  <c r="T139" i="1"/>
  <c r="R139" i="1"/>
  <c r="L139" i="1"/>
  <c r="T138" i="1"/>
  <c r="R138" i="1"/>
  <c r="L138" i="1"/>
  <c r="S133" i="1"/>
  <c r="L124" i="1"/>
  <c r="S87" i="1"/>
  <c r="S85" i="1"/>
  <c r="S68" i="1"/>
  <c r="U65" i="1"/>
  <c r="S54" i="1"/>
  <c r="T137" i="1" l="1"/>
  <c r="R137" i="1"/>
  <c r="L137" i="1"/>
  <c r="T136" i="1"/>
  <c r="R136" i="1"/>
  <c r="R117" i="1"/>
  <c r="S124" i="1"/>
  <c r="R133" i="1"/>
  <c r="R131" i="1"/>
  <c r="S99" i="1"/>
  <c r="R44" i="1"/>
  <c r="S24" i="1" l="1"/>
  <c r="T24" i="1" s="1"/>
  <c r="R24" i="1"/>
  <c r="L24" i="1"/>
  <c r="L46" i="1" l="1"/>
  <c r="L32" i="1"/>
  <c r="T133" i="1" l="1"/>
  <c r="T131" i="1"/>
  <c r="L131" i="1"/>
  <c r="T130" i="1"/>
  <c r="R130" i="1"/>
  <c r="L130" i="1"/>
  <c r="T125" i="1"/>
  <c r="R125" i="1"/>
  <c r="L125" i="1"/>
  <c r="T124" i="1"/>
  <c r="R124" i="1"/>
  <c r="R108" i="1"/>
  <c r="S103" i="1"/>
  <c r="R92" i="1"/>
  <c r="S73" i="1"/>
  <c r="R73" i="1"/>
  <c r="S71" i="1"/>
  <c r="R71" i="1"/>
  <c r="S65" i="1"/>
  <c r="S34" i="1" l="1"/>
  <c r="T122" i="1" l="1"/>
  <c r="R122" i="1"/>
  <c r="T121" i="1"/>
  <c r="R121" i="1"/>
  <c r="T119" i="1"/>
  <c r="R119" i="1"/>
  <c r="T117" i="1"/>
  <c r="T114" i="1"/>
  <c r="R114" i="1"/>
  <c r="S106" i="1"/>
  <c r="R103" i="1" l="1"/>
  <c r="R82" i="1" l="1"/>
  <c r="R87" i="1"/>
  <c r="S61" i="1" l="1"/>
  <c r="T108" i="1" l="1"/>
  <c r="U111" i="1"/>
  <c r="T111" i="1"/>
  <c r="R111" i="1"/>
  <c r="U108" i="1"/>
  <c r="U34" i="1"/>
  <c r="T106" i="1" l="1"/>
  <c r="U106" i="1"/>
  <c r="R106" i="1"/>
  <c r="T103" i="1" l="1"/>
  <c r="U103" i="1"/>
  <c r="T99" i="1"/>
  <c r="R99" i="1"/>
  <c r="U99" i="1"/>
  <c r="U92" i="1"/>
  <c r="R56" i="1"/>
  <c r="R49" i="1"/>
  <c r="L168" i="1" l="1"/>
  <c r="L167" i="1"/>
  <c r="L165" i="1"/>
  <c r="L164" i="1"/>
  <c r="L162" i="1"/>
  <c r="L160" i="1"/>
  <c r="L159" i="1"/>
  <c r="T87" i="1" l="1"/>
  <c r="T85" i="1"/>
  <c r="R85" i="1"/>
  <c r="U75" i="1" l="1"/>
  <c r="T75" i="1"/>
  <c r="T82" i="1"/>
  <c r="T89" i="1"/>
  <c r="R89" i="1"/>
  <c r="R61" i="1"/>
  <c r="R32" i="1" l="1"/>
  <c r="T44" i="1" l="1"/>
  <c r="T41" i="1"/>
  <c r="R41" i="1"/>
  <c r="T39" i="1"/>
  <c r="R39" i="1"/>
  <c r="T73" i="1" l="1"/>
  <c r="U71" i="1"/>
  <c r="T71" i="1"/>
  <c r="U73" i="1"/>
  <c r="U68" i="1"/>
  <c r="T68" i="1"/>
  <c r="R68" i="1"/>
  <c r="T65" i="1"/>
  <c r="R65" i="1"/>
  <c r="U61" i="1"/>
  <c r="T61" i="1"/>
  <c r="T56" i="1"/>
  <c r="R34" i="1" l="1"/>
  <c r="T26" i="1" l="1"/>
  <c r="R26" i="1"/>
  <c r="T54" i="1" l="1"/>
  <c r="R54" i="1"/>
  <c r="T53" i="1" l="1"/>
  <c r="R53" i="1"/>
  <c r="T49" i="1"/>
  <c r="T47" i="1"/>
  <c r="R47" i="1"/>
  <c r="U38" i="1" l="1"/>
  <c r="T38" i="1"/>
  <c r="R38" i="1"/>
  <c r="T34" i="1"/>
  <c r="T32" i="1"/>
  <c r="T27" i="1"/>
  <c r="R27" i="1" l="1"/>
  <c r="L26" i="1"/>
  <c r="L136" i="1" l="1"/>
</calcChain>
</file>

<file path=xl/sharedStrings.xml><?xml version="1.0" encoding="utf-8"?>
<sst xmlns="http://schemas.openxmlformats.org/spreadsheetml/2006/main" count="1025" uniqueCount="390">
  <si>
    <t>MODALIDADE / Nº LICITAÇÃO</t>
  </si>
  <si>
    <t>Nº DO CONV.</t>
  </si>
  <si>
    <t xml:space="preserve">CONCEDENTE </t>
  </si>
  <si>
    <t>REPASSE (R$)</t>
  </si>
  <si>
    <t>CONTRAPARTIDA (R$)</t>
  </si>
  <si>
    <t>CNPJ / CPF</t>
  </si>
  <si>
    <t>DATA INÍCIO</t>
  </si>
  <si>
    <t>PRAZO</t>
  </si>
  <si>
    <t>VALOR CONTRATADO (R$)</t>
  </si>
  <si>
    <t>DATA DE CONCLUSÃO / PARALIZAÇÃO</t>
  </si>
  <si>
    <t>PRAZO ADITADO</t>
  </si>
  <si>
    <t>VALOR ADITADO ACUMULADO</t>
  </si>
  <si>
    <t>REAJUSTE (R$)</t>
  </si>
  <si>
    <t>NATUREZA DA DESPESA</t>
  </si>
  <si>
    <t>VALOR MEDIDO ACUMULADO (R$)</t>
  </si>
  <si>
    <t>VALOR PAGO ACUMULADO NO PERÍODO (R$)</t>
  </si>
  <si>
    <t>VALOR PAGO ACUMULADO NA OBRA OU SERVIÇO (R$)</t>
  </si>
  <si>
    <t>VALOR PAGO ACUMULADO NO EXERCÍCIO (R$)</t>
  </si>
  <si>
    <t>SITUAÇÃO</t>
  </si>
  <si>
    <t>CONVÊNIO</t>
  </si>
  <si>
    <t>ADITIVO</t>
  </si>
  <si>
    <t>EXECUÇÃO</t>
  </si>
  <si>
    <t>UNIDADE:</t>
  </si>
  <si>
    <t>EXERCÍCIO:</t>
  </si>
  <si>
    <t>PERÍODO DE REFERÊNCIA:</t>
  </si>
  <si>
    <t>IDENTIFICAÇÃO DA OBRA, SERVIÇO OU AQUISIÇÃO</t>
  </si>
  <si>
    <t xml:space="preserve">RAZÃO SOCIAL                                                               Nº DO ANO </t>
  </si>
  <si>
    <t>EM ANDAMENTO</t>
  </si>
  <si>
    <t>-</t>
  </si>
  <si>
    <t/>
  </si>
  <si>
    <t>SENTRA SERVIÇOS E EMPREENDIMENTOS LTDA</t>
  </si>
  <si>
    <t>90 (NOVENTA) DIAS</t>
  </si>
  <si>
    <t>12.020.437/0001-76</t>
  </si>
  <si>
    <t>PREFEITURA MUNICIPAL DO PAUDALHO</t>
  </si>
  <si>
    <t>180 (CENTO E OITENTA) DIAS</t>
  </si>
  <si>
    <t>___________________________________________________________</t>
  </si>
  <si>
    <t xml:space="preserve">      ENGENHEIRO CIVIL - CREA 22.065D/PE</t>
  </si>
  <si>
    <t xml:space="preserve">  PAULO VANDERLEI DE MENDONÇA FILHO</t>
  </si>
  <si>
    <t xml:space="preserve">                     CPF: 581.152.004-25</t>
  </si>
  <si>
    <t xml:space="preserve">  RESPONSÁVEL PELO PREENCHIMENTO</t>
  </si>
  <si>
    <t>FEM</t>
  </si>
  <si>
    <t>TOMADA DE PREÇO Nº 009/2017
LICITAÇÃO Nº 074/2017</t>
  </si>
  <si>
    <t>EXECUÇÃO DE PAVIMENTAÇÃO E DRENAGEM DE RUAS DO BAIRRO DE BELÉM</t>
  </si>
  <si>
    <t>ATLANTA HOLDING IMPLEMENTOS PARTICIPAÇÕES E ENGENHARIA EIRELI - ME</t>
  </si>
  <si>
    <t>13.753.226/0001-05</t>
  </si>
  <si>
    <t>AMPLUSTEC CONSTRUÇÕES E SERVIÇOS LTDA - EPP</t>
  </si>
  <si>
    <t>11.179.408/0001-99</t>
  </si>
  <si>
    <t xml:space="preserve"> </t>
  </si>
  <si>
    <t>SERVIÇO DE CONSTRUÇÃO DA CRECHE BELÉM</t>
  </si>
  <si>
    <t>21.591.562/0001-27</t>
  </si>
  <si>
    <t>A.D.S CONSTRUTORA LTDA - ME</t>
  </si>
  <si>
    <t>SERVIÇO DE CONSTRUÇÃO DA CRECHE PRIMAVERA</t>
  </si>
  <si>
    <t xml:space="preserve">360 (TREZENTOS E SESSENTA) DIAS </t>
  </si>
  <si>
    <t>FINALIZADA</t>
  </si>
  <si>
    <t>CONCORRÊNCIA PÚBLICA Nº 001/2017
LICITAÇÃO Nº 080/2017</t>
  </si>
  <si>
    <t>CONCORRÊNCIA PÚBLICA Nº 002/2017
LICITAÇÃO Nº 081/2017</t>
  </si>
  <si>
    <t>FNDE</t>
  </si>
  <si>
    <t>9203/2014</t>
  </si>
  <si>
    <t>9200/2014</t>
  </si>
  <si>
    <t>R$: 2.504.081,37</t>
  </si>
  <si>
    <t>CONCORRÊNCIA PÚBLICA Nº 001/2018
LICITAÇÃO Nº 001/2018</t>
  </si>
  <si>
    <t>22.594.155/0001-36</t>
  </si>
  <si>
    <t>GLIDDEN EMPREENDIMENTOS E LOCAÇÕES EIRELI - EPP</t>
  </si>
  <si>
    <t>D' GUILHERME CONSTRUTORA EIRELI</t>
  </si>
  <si>
    <t>23.159.046/0001-53</t>
  </si>
  <si>
    <t>SERVIÇO DE PINTURA DAS ESCOLAS MUNICIPAIS</t>
  </si>
  <si>
    <t>1º TERMO ADITIVO
R$: 146.179,77</t>
  </si>
  <si>
    <t>90 (NOVENTA)  DIAS</t>
  </si>
  <si>
    <t>360(TREZENTOS E SESSENTA) DIAS</t>
  </si>
  <si>
    <t>TOMADA DE PREÇO Nº 006/2018
LICITAÇÃO Nº 017/2018</t>
  </si>
  <si>
    <t>30.309.072/0001-86</t>
  </si>
  <si>
    <t>JOSÉ VAGNER BARBOSA DE OLIVEIRA EIRELI</t>
  </si>
  <si>
    <t>PARALISADA</t>
  </si>
  <si>
    <t>CONCORRÊNCIA PÚBLICA Nº 002/2018
LICITAÇÃO Nº 024/2018</t>
  </si>
  <si>
    <t>PAVIMENTAÇÃO POR PARALELEPIPEDO E DRENAGEM DE ÁGUAS PLUVIAIS</t>
  </si>
  <si>
    <t>07.408.234/0001-11</t>
  </si>
  <si>
    <t>L &amp; R SANTOS CONSTRUÇÕES LTDA</t>
  </si>
  <si>
    <t>CONCORRÊNCIA PÚBLICA Nº 003/2018
LICITAÇÃO Nº 026/2018</t>
  </si>
  <si>
    <t>CONCORRÊNCIA PÚBLICA Nº 004/2018
LICITAÇÃO Nº 027/2018</t>
  </si>
  <si>
    <t>CARTA CONVITE Nº 001/2018
LICITAÇÃO Nº 005/2018</t>
  </si>
  <si>
    <t xml:space="preserve">MANUTENÇÃO CORRETIVA NAS UNIDADES BÁSICAS DE SAÚDE </t>
  </si>
  <si>
    <t xml:space="preserve"> 23.431.088/0001-00</t>
  </si>
  <si>
    <t>V A ROCHA FILHO CONSTRUTORA E SERVIÇOS EIRELI</t>
  </si>
  <si>
    <t>1º BM - R$ 10.275,47                     2º BM - R$ 8.911,76                        1º BM DO 1º T.A - 23.499,65</t>
  </si>
  <si>
    <t>CONSTRUÇÃO DA QUADRA DO COLÉGIO MUNICIPAL DE GUADALAJARA</t>
  </si>
  <si>
    <t>TOMADA DE PREÇO Nº 005/2018
LICITAÇÃO Nº 016/2018</t>
  </si>
  <si>
    <t>CONSTRUÇÃO DA ESCOLA MUNICIPAL ASA BRANCA</t>
  </si>
  <si>
    <t>CONCORRÊNCIA PÚBLICA Nº 002/2018
LICITAÇÃO Nº 019/2018</t>
  </si>
  <si>
    <t>27.068.117/0001-63</t>
  </si>
  <si>
    <t>ALINK ENGENHARIA LTDA</t>
  </si>
  <si>
    <t>DRENAGEM DE CHÃ DO CONSELHO</t>
  </si>
  <si>
    <t>PREGÃO PRESENCIAL Nº 006/2019
LICITAÇÃO Nº 017/2019</t>
  </si>
  <si>
    <t>150 (CENTO E CINQUENTA) DIAS</t>
  </si>
  <si>
    <t>CARTA CONVITE Nº 001/2019
LICITAÇÃO Nº 007/2019</t>
  </si>
  <si>
    <t>MANUTENÇÃO PREVENTIVA E CORRETIVA NAS ESCOLAS MUNICIPAIS</t>
  </si>
  <si>
    <t>1º BM - R$ 25.271,58</t>
  </si>
  <si>
    <t>HOUVE DISTRATO</t>
  </si>
  <si>
    <t>31.232.944/0001-18</t>
  </si>
  <si>
    <t>GUEDES SERVIÇOS DE CONSTRUÇÕES EIRELE</t>
  </si>
  <si>
    <t>(QUADRA - CMP) CONCLUSÃO DA CONSTRUÇÃO DE QUADRA COBERTA  COM VESTIÁRIO DA ESCOLA MUNICIPAL TANCREDO NEVES</t>
  </si>
  <si>
    <t>CONSTRUÇÃO DA UNIDADE BÁSICA DE SAÚDE CENTRO</t>
  </si>
  <si>
    <t>300 (TREZENTOS) DIAS</t>
  </si>
  <si>
    <t>TOMADA DE PREÇO Nº 001/2019
LICITAÇÃO Nº 001/2019</t>
  </si>
  <si>
    <t>TOMADA DE PREÇO Nº 005/2018
LICITAÇÃO Nº 015/2018</t>
  </si>
  <si>
    <t>CONSTRUÇÃO DA UNIDADE BÁSICA DE SAÚDE ALTO DOIS IRMÃOS</t>
  </si>
  <si>
    <t>MBS CONSTRUÇÕES EIRELI</t>
  </si>
  <si>
    <t>20.326.902/0001-20</t>
  </si>
  <si>
    <t>TOMADA DE PREÇO Nº 001/2018
LICITAÇÃO Nº 001/2018</t>
  </si>
  <si>
    <t>CONSTRUÇÃO DA UNIDADE BÁSICA DE SAÚDE BELÉM</t>
  </si>
  <si>
    <t>14.417.792/0001-09</t>
  </si>
  <si>
    <t>SS - SERVIÇOS, LOCAÇÕES E CONSTRUÇÕES LTDA - EPP</t>
  </si>
  <si>
    <t>TOMADA DE PREÇO Nº 006/2018
LICITAÇÃO Nº 046/2018</t>
  </si>
  <si>
    <t>CONSTRUÇÃO DA UNIDADE BÁSICA DE SAÚDE ASA BRANCA I</t>
  </si>
  <si>
    <t>PERFURAÇÃO DE POÇOS EM DIVERSAS COMUNIDADES</t>
  </si>
  <si>
    <t>19.869.416/0001-79</t>
  </si>
  <si>
    <t>QUASARES CONSTRUTORA EIRELI ME</t>
  </si>
  <si>
    <t>CARTA CONVITE Nº 006/2018
LICITAÇÃO Nº 075/2018</t>
  </si>
  <si>
    <t xml:space="preserve">PAVIMENTAÇÃO POR PARALELEPIPEDO E DRENAGEM DE ÁGUAS PLUVIAIS NA RUA DO COQUEIRO E RUA DO DENDÊ  </t>
  </si>
  <si>
    <t>1º TERMO ADITIVO R$: 72.041,15</t>
  </si>
  <si>
    <t>CONSTRUÇÃO DA UNIDADE BÁSICA DE SAÚDE DO BOBOCÃO</t>
  </si>
  <si>
    <t>CONCORRÊNCIA PÚBLICA Nº 002/2018 
LICITAÇÃO Nº 030/2018</t>
  </si>
  <si>
    <t>CONCORRÊNCIA PÚBLICA Nº 004/2018 
LICITAÇÃO Nº 035/2018</t>
  </si>
  <si>
    <t>CONSTRUÇÃO DA UNIDADE BÁSICA DE SAÚDE ASA BRANCA II</t>
  </si>
  <si>
    <t>09.246.118/0001-79</t>
  </si>
  <si>
    <t>ANDRADE ENGENHARIA LTDA</t>
  </si>
  <si>
    <t>CONSTRUÇÃO ESCOLA 06 SALAS - LOTEAMENTO PRIMAVERA</t>
  </si>
  <si>
    <t>TOMADA DE PREÇO Nº 001/2019
LICITAÇÃO Nº 002/2019</t>
  </si>
  <si>
    <t>CONSTRUÇÃO DA COBERTA DA QUADRA DA ESCOLA MARIA DE FATIMA</t>
  </si>
  <si>
    <t>04.393.361/0001-04</t>
  </si>
  <si>
    <t>VASCONCELOS &amp; MAGALHÃES EMPREENDIMENTOS LTDA-ME</t>
  </si>
  <si>
    <t>120 (CENTO E VINTE DIAS)</t>
  </si>
  <si>
    <t>PREGÃO PRESENCIAL Nº 010/2019
LICITAÇÃO Nº 025/2019</t>
  </si>
  <si>
    <t>REFORMA DA ENFERMARIA E MANUTENÇÃO DO BLOCO CIRUGICO</t>
  </si>
  <si>
    <t>90 (NOVENTA DIAS)</t>
  </si>
  <si>
    <t>TOMADA DE PREÇO Nº 007/2018
LICITAÇÃO Nº 081/2018</t>
  </si>
  <si>
    <t>OBRAS REFERENTE AO MAPA DE OBRAS CONSOLIDADADO DE 2016 - ANTIGA GESTÃO</t>
  </si>
  <si>
    <t>Concorrência - 002/2014</t>
  </si>
  <si>
    <t>Contratação de Empresa de Engenharia Para Execução dos Serviços de Pavimentação Asfáltica (CBUQ) da Estrada de Belém e Diversas Ruas do Alto Dois Irmãos Paudalho-PE</t>
  </si>
  <si>
    <t>002/2014</t>
  </si>
  <si>
    <t>Secretaria de Infraestrutura do Estado de Pernambuco</t>
  </si>
  <si>
    <t>09.468.539/0001-44</t>
  </si>
  <si>
    <t>Pressa Construções Ltda.</t>
  </si>
  <si>
    <t>180 (DIAS)</t>
  </si>
  <si>
    <t>Tomada de preços - 003/2014</t>
  </si>
  <si>
    <t>Contratação de Empresa de Engenharia Para Execução de Pavimentação em Paralelepípedos e Drenagem em Diversas Ruas do Bairro de Guadalajara no Município De Paudalho – PE.</t>
  </si>
  <si>
    <t>001/2014</t>
  </si>
  <si>
    <t>FEM2/2014</t>
  </si>
  <si>
    <t>700.401,99</t>
  </si>
  <si>
    <t>05.463.276/0001-20</t>
  </si>
  <si>
    <t>Viacon Construções e Montagens Ltda</t>
  </si>
  <si>
    <t>02/10/2014</t>
  </si>
  <si>
    <t>240 (DIAS)</t>
  </si>
  <si>
    <t>PARALIZADA</t>
  </si>
  <si>
    <t>OBRA PARALISADA POR FALTA DE REPASSE</t>
  </si>
  <si>
    <t>Tomada de Preço - 11/2014</t>
  </si>
  <si>
    <t>Contratação de Empresa de Engenharia para Construção da Passagem Molhada, sobre o Rio Cabibaribe no Município de Paudalho/PE,conforme o FEM - Fundo de Apoio ao Desenvolvimento Municipal</t>
  </si>
  <si>
    <t>394.024,15</t>
  </si>
  <si>
    <t>08.207.284/0004-01</t>
  </si>
  <si>
    <t>C A CONSTRUÇÕES CIVIS LTDA - EPP</t>
  </si>
  <si>
    <t>21/01/2015</t>
  </si>
  <si>
    <t>44.90.51</t>
  </si>
  <si>
    <t>OBRA EM PLANEJAMENTO PARA PROCESSO LICITATÓRIO</t>
  </si>
  <si>
    <t>Tomada de preços - 008/2013</t>
  </si>
  <si>
    <t>Contratação de Empresa de Engenharia para Reforma de Imóvel para Instalação do Novo Departamento de Tributação do município de Paudalho</t>
  </si>
  <si>
    <t>Recursos Municipais</t>
  </si>
  <si>
    <t>07.432.457/0001-14</t>
  </si>
  <si>
    <t>Esfera Construções Ltda</t>
  </si>
  <si>
    <t>17/01/2014</t>
  </si>
  <si>
    <t>120 DIAS</t>
  </si>
  <si>
    <t>4.4.90.51</t>
  </si>
  <si>
    <t>Convite 05/2015</t>
  </si>
  <si>
    <t>Contratação de empresa para execução dos serviços de reforma e urbanização na área da televisão da Primavera e àrea da academia da cidade da Avenida Miguel Arraes - Loteamento Primavera e Parque Beira Rio</t>
  </si>
  <si>
    <t>19.454.668/0001-37</t>
  </si>
  <si>
    <t>R B SERVIÇOS DE ENGENHARIA LTDA</t>
  </si>
  <si>
    <t>90 (DIAS)</t>
  </si>
  <si>
    <t>Tomada de Preço - 02/2014</t>
  </si>
  <si>
    <t>Contratação de Empresa de Engenharia para reforma e Ampliação do tele Centro do Municipio de Paudalho</t>
  </si>
  <si>
    <t>40.829.988/0001-10</t>
  </si>
  <si>
    <t>Bandeira e Castro Ltda EPP</t>
  </si>
  <si>
    <t>07/05/14</t>
  </si>
  <si>
    <t>120 (DIAS)</t>
  </si>
  <si>
    <t>Concorrencia 03/2014</t>
  </si>
  <si>
    <t>Contratação de Empresa de Engenharia para Reforma/Requalificação do Teatro Municipal de Paudalho-PE, conforme Conveio nº002/2014, da Fundação do Patrimônio Histórico e Artistico de Pernambuco - FUNDARPE</t>
  </si>
  <si>
    <t>02/2014</t>
  </si>
  <si>
    <t>FUNDARPE</t>
  </si>
  <si>
    <t>08.207.284/0001-01</t>
  </si>
  <si>
    <t>07/01/2015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</si>
  <si>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</si>
  <si>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1º TERMO ADITIVO R$: 23.499,65</t>
  </si>
  <si>
    <t>1º TERMO ADITIVO R$: 17.704,31</t>
  </si>
  <si>
    <t>2º TERMO ADITIVO R$: 123.105,79</t>
  </si>
  <si>
    <t>1º TERMO ADITIVO R$: 99.878,73</t>
  </si>
  <si>
    <t xml:space="preserve">2º TERMO ADITIVO R$: 156.279,15           4º TERMO ADITIVO R$: 65.812,72 </t>
  </si>
  <si>
    <t>......+++</t>
  </si>
  <si>
    <t>180 (CENTO E OITENTADIAS)</t>
  </si>
  <si>
    <t>360 (TREZENTOS E SESSENTA DIAS)</t>
  </si>
  <si>
    <t>240 (DUZENTOS E QUARENTA DIAS)</t>
  </si>
  <si>
    <t>CAPINAÇÃO, ROÇO E RASPAGEM DE LINHA D'ÁGUA</t>
  </si>
  <si>
    <t>TOMADA DE PREÇO Nº 004/2019
LICITAÇÃO Nº 052/2019</t>
  </si>
  <si>
    <t>365 (TREZENTOS E SESSENTA E CINCO DIAS)</t>
  </si>
  <si>
    <t>TOMADA DE PREÇO Nº 007/2019
LICITAÇÃO Nº 028/2019</t>
  </si>
  <si>
    <t>REFORMA E AMPLIAÇÃO DA ESCOLA MUNICIPAL ELIZA FIDELIS</t>
  </si>
  <si>
    <t>REFORMA E AMPLIAÇÃO DA ESCOLA MUNICIPAL SINHÔ BANDEIRA</t>
  </si>
  <si>
    <t>TOMADA DE PREÇO Nº 006/2019
LICITAÇÃO Nº 027/2019</t>
  </si>
  <si>
    <t>TOMADA DE PREÇO Nº 003/2019
LICITAÇÃO Nº 051/2019</t>
  </si>
  <si>
    <t>MANUTENÇÃO CORRETIVA DO PARQUE DE ILUMINAÇÃO PUBLICA</t>
  </si>
  <si>
    <t>720 (SETECENTOS E VINTE) DIAS</t>
  </si>
  <si>
    <t>1° BM - R$ 34.726,78                   2° BM - R$ 38.439,78                  3° BM - R$ 18.358,46                  4° BM - R$ 30.419,08                          5° BM - R$ 17.674,92</t>
  </si>
  <si>
    <t>1º BM - R$ 72.994,88                   2º BM - R$ 59.266,73                  3º BM - R$ 41.977,18                      4º BM - R$ 93.493,30                                   5º BM - R$ 46.253,39</t>
  </si>
  <si>
    <t>1° BM - R$ 45.477.47
2° BM - R$ 85.536,31
3° BM - R$ 150.199,87
4° BM - R$ 96.500,23                   5º BM - R$ 46.358,85                     6º BM - R$ 81.539,03                  7º BM - R$ 59.328,94                    8º BM - R$ 59.592,77                    9º BM - R$ 33.170,22                10º BM - R$ 28.543,84</t>
  </si>
  <si>
    <t>1º BM - R$ 104.101,64
2º BM - R$ 30.559,83
3º BM - R$ 46.288,57                  4º BM - R$ 52.661,05                  5º BM - R$ 7.318,39</t>
  </si>
  <si>
    <t>180 (CENTO E OITENTA DIAS)</t>
  </si>
  <si>
    <t>2º TERMO ADITIVO R$: 128.327,57                    3º TERMO ADITIVO R$: 30.828,89</t>
  </si>
  <si>
    <t>2º TERMO ADITIVO R$: 83.866,63</t>
  </si>
  <si>
    <t>2º TERMO ADITIVO R$: 100.045,64</t>
  </si>
  <si>
    <t>CONTRATO Nº 054/2018</t>
  </si>
  <si>
    <t>CONSTRUÇÃO DA UNIDADE BÁSICA DE SAÚDE VILA SÃO SEBASTIÃO</t>
  </si>
  <si>
    <t>CONTRATO Nº 014/2020</t>
  </si>
  <si>
    <t>MANUTENÇÃO DO CENTRO DE REABILITAÇÃO E ESPECIALIDADES MEDICAS E SECRETARIA DE SAÚDE</t>
  </si>
  <si>
    <t xml:space="preserve">1º BM - R$ 37.503,45                   2º BM - R$ 12.759,47                       1º BM DO 2º T.A - R$ 35.036,43                                      2º BM DO 2º T.A - R$ 29.261,22                              3º BM - R$ 67.420,99                    4º BM - R$ 32.249,42                    3º BM DO 2º T.A - R$ 64.029,91                            5º BM - R$ 39.094,19                      6º BM - R$ 41.127,72                    1º BM DO 3º T.A - R$ 29.801,22                                    7º BM - R$ 12.818,85                         8º BM - R$ 63.418,95                      9º BM - R$ 35.320,75                    10º BM - R$ 59.732,31                     11º BM - R$ 29.977,89                      12º BM - R$ 100.191,54            13º BM - R$ 52.531,69              14º BM - R$ 34.515,10              15º BM - R$ 15.035,88       </t>
  </si>
  <si>
    <t>2º TERMO ADITIVO R$: 73.987,60</t>
  </si>
  <si>
    <t xml:space="preserve">1º BM - R$ 51.653,80                   2º BM - R$ 50.967,57                   3º BM - R$ 40.662,82                   4º BM - R$ 51.013,44                  5º BM - R$ 47.187,46                   6º BM - R$ 24.676,98                   7º BM - R$ 20.547,44                  8º BM - R$ 3.223,69                    1º BM DO 2º T.A - R$ 35.660,88  2º BM DO 2º T.A - R$ 25.265,74  3º BM DO 2º T.A - R$ 11.656,14          </t>
  </si>
  <si>
    <t>REFORMA DO POSTO DE SAÚDE (UBS) GUADALAJARA</t>
  </si>
  <si>
    <t>1º TERMO ADITIVO R$: 50.163,26</t>
  </si>
  <si>
    <t>CONTRATO Nº 090/2020
LICITAÇÃO Nº 034/2020</t>
  </si>
  <si>
    <t>CONTRATO Nº 091/2020
LICITAÇÃO Nº 035/2020</t>
  </si>
  <si>
    <t>REFORMA DO POSTO DE SAÚDE (UBS) CHÃ DO CONSELHO</t>
  </si>
  <si>
    <t>TOMADA DE PREÇO Nº 001/2019
LICITAÇÃO Nº 016/2019</t>
  </si>
  <si>
    <t xml:space="preserve">PAVIMENTAÇÃO POR PARALELEPIPEDO E DRENAGEM DE ÁGUAS PLUVIAIS </t>
  </si>
  <si>
    <t>300 (TREZENTOS DIAS)</t>
  </si>
  <si>
    <t>1º TERMO ADITIVO R$: 86.020,28</t>
  </si>
  <si>
    <t>PREGÃO ELETRÔNICO Nº 013/2020
LICITAÇÃO Nº 032/2020</t>
  </si>
  <si>
    <t>CONCLUSÃO DO SERVIÇO DO MERCADO DE CARNES</t>
  </si>
  <si>
    <t>20.825.304/0001-03</t>
  </si>
  <si>
    <t>CONSTRUÇÕES INFLUIR LTDA</t>
  </si>
  <si>
    <t>TOMADA DE PREÇO Nº 005/2019
LICITAÇÃO Nº 055/2019</t>
  </si>
  <si>
    <t>180 (CENTO E OITENTA)</t>
  </si>
  <si>
    <t>1º TERMO ADITIVO R$: 72.065,98                     3º TERMO ADITIVO R$: 71.181,66</t>
  </si>
  <si>
    <t>1º BM - R$ 75.123,00
2º BM - R$ 108.718,98
3º BM - R$ 200.525,65
4° BM - R$ 48.353,10
5° BM - R$ 58.108,22
6° BM - R$ 155.611,12
7° BM - R$ 10.627,86
8° BM - R$ 22.975,64                  9° BM - R$ 36.784,34
10° BM - R$ 34.305,26              11° BM - R$ 11.001,93
12° BM - R$ 10.125,66              13° BM - R$ 19.868,44
14° BM - R$ 22.243,96                     15° BM - R$ 13.387,82              16° BM - R$ 66.827,46              17° BM - R$ 223.007,48                  18° BM - R$ 111.927,40                      1º BM DO 3º T.A - R$ 101.974,45                                  2º BM DO 3º T.A - R$ 50.898,16 3º BM DO 3º T.A - R$ 115.117,84                                   19º BM - R$ 1.981,09                   4º BM DO 3º T.A - R$ 22.762,98</t>
  </si>
  <si>
    <t>1º BM - R$ 42.807,02                   2º BM - R$ 42.847,88                    3º BM - R$ 56.316,02                 4º BM - R$ 35.735,47                       1º BM DO 2º T.A -                        R$ 33.964,84                                   2º BM DO 2º T.A -                         R$ 39.990,79                                   5º BM - R$ 21.771,32                                    6º BM - R$ 18.351,28                           7º BM - R$ 98.959,66                  8º BM - R$ 65.290,90                 9º BM - R$ 29.972,91                   10º BM - R$ 46.074,64               11º BM - R$ 51.947,96                         3º BM DO 2º T.A -                         R$ 19.533,09                                     4º BM DO 2º T.A -                         R$ 17.717,06</t>
  </si>
  <si>
    <t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t>
  </si>
  <si>
    <t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t>
  </si>
  <si>
    <t>1º TERMO ADITIVO R$: 329.608,89</t>
  </si>
  <si>
    <t>1º TERMO ADITIVO R$: 76.284,38</t>
  </si>
  <si>
    <t>1º BM - R$ 41.362,18                  2º BM - R$ 45.738,14                  3º BM - R$ 42.836,33                  4º BM - R$ 8.922,90                      1º BM DO 1º T.A - R$ 54.428,73               2º BM DO 1º T.A - R$ 17.637,25       5º BM - R$ 42.166,35                      4º BM DO 1º T.A - R$ 7.916,26        6º BM - R$ 12.881,41                              1º BM DO 3º T.A - R$ 46.750,02  2º BM DO 3º T.A - R$ 17.942,26         7º BM - R$ 26.764,84                     8º BM - R$ 1.751,62                    3º BM DO 3º T.A - R$ 6.489,38</t>
  </si>
  <si>
    <t>1º TERMO ADITIVO R$: 35.203,04</t>
  </si>
  <si>
    <t xml:space="preserve">1º BM - R$ 10.105,25                         2º BM - R$ 6.919,33                               1º BM DO 1º T.A - R$ 3.893,84              </t>
  </si>
  <si>
    <t>1º TERMO ADITIVO R$: 7.635,21</t>
  </si>
  <si>
    <t>REFORMA DA PRAÇA DE BOBOCÃO</t>
  </si>
  <si>
    <t>02.124.282/0001-64</t>
  </si>
  <si>
    <t xml:space="preserve">STATICA SERVIÇOS E CONSTRUÇÕES </t>
  </si>
  <si>
    <t>120 (CENTO E VINTE)</t>
  </si>
  <si>
    <t>TOMADA DE PREÇO Nº 005/2019
LICITAÇÃO Nº 020/2019</t>
  </si>
  <si>
    <t>CONSTRUÇÃO DA ESCOLA MUNICIPAL DE BELÉM</t>
  </si>
  <si>
    <t>09.053.050/0001-01</t>
  </si>
  <si>
    <t>ANDRADE PONTES ENGENHARIA LTDA</t>
  </si>
  <si>
    <t>REFORMA DA PRAÇA DE DESTERRO</t>
  </si>
  <si>
    <t>27.343.319/0001-76</t>
  </si>
  <si>
    <t>B3M CONSTRUTORA</t>
  </si>
  <si>
    <t>TOMADA DE PREÇO Nº 006/2020
LICITAÇÃO Nº 008/2020</t>
  </si>
  <si>
    <t>PINTURA DAS ESCOLAS  E CRECHE MUNICIPAIS</t>
  </si>
  <si>
    <t>REFORMA DO POSTO DE SAÚDE (UBS) CHÃ DE CRUZ</t>
  </si>
  <si>
    <t>CONTRATO Nº 068/2020
LICITAÇÃO Nº 040/2020</t>
  </si>
  <si>
    <t>CONTRATO Nº 078/2020
LICITAÇÃO Nº 043/2020</t>
  </si>
  <si>
    <t>CONTRATO Nº 106/2020
LICITAÇÃO Nº 032/2020</t>
  </si>
  <si>
    <t>HOUVE DISTRATO (EM PROCESSO DE LICITAÇÃO)</t>
  </si>
  <si>
    <t xml:space="preserve">720 (SETECENTOS E VINTE DIAS) </t>
  </si>
  <si>
    <t>TOMADA DE PREÇO Nº 003/2019
LICITAÇÃO Nº 004/2019</t>
  </si>
  <si>
    <t>1º TERMO ADITIVO
R$: 73.222,80    2º TERMO ADITIVO
R$: 43.337,94</t>
  </si>
  <si>
    <t>1º BM - R$ 56.259,61</t>
  </si>
  <si>
    <t>HOUVE DISTRATO (ELABORADA UMA NOVA LICITAÇÃO)</t>
  </si>
  <si>
    <t>SERVIÇO DE CONSTRUÇÃO DA CRECHE CAZUZA PINHEIRO</t>
  </si>
  <si>
    <t>______________________________________________________________</t>
  </si>
  <si>
    <t xml:space="preserve">        CARLOS PINHEIRO GOUVEIA FILHO</t>
  </si>
  <si>
    <t xml:space="preserve">                                                            SECRETÁRIO DE DESENVOLVIMENTO URBANO E AGRÁRIO - MAT. 48.911</t>
  </si>
  <si>
    <t>CPF: 186.189.524-00</t>
  </si>
  <si>
    <t>RESPONSÁVEL PELA UNIDADE</t>
  </si>
  <si>
    <t>2º TERMO ADITIVO R$: 163.949,63                4º TERMO ADITIVO R$: 254.549,39             5º TERMO ADITIVO R$: 87.234,68</t>
  </si>
  <si>
    <t>1º TERMO ADITIVO R$: 204.516,16                           2º TERMO ADITIVO R$: 122.257,80</t>
  </si>
  <si>
    <t>1º TERMO ADITIVO R$: 46.829,56              3º TERMO ADITIVO R$: 49.623,13                 4º TERMO ADITIVO R$: 28.425,36</t>
  </si>
  <si>
    <t xml:space="preserve">1º BM - R$ 47.951,84                      2º BM - R$ 44.924,11                        3º BM - R$ 39.201,55                     4º BM - R$ 11.704,29                   1º BM DO 1º T.A - R$ 12.855,64               2º BM DO 1º T.A - R$ 3.532,25    3º BM DO 1º T.A - R$ 16.403,00   5º BM - R$ 40.863,32                  6º BM - R$ 31.713,96                  4º BM DO 1º T.A - R$ 7.916,26         7º BM - R$ 29.774,61                  5º BM DO 1º T.A - R$ 4.463,81       1º BM DO 3º T.A - R$ 45.356,53   2º BM DO 3º T.A - R$ 4.061,24   1º BM DO 4º T.A - R$ 13.157,18   2º BM DO 4º T.A - R$ 12.211,14                  </t>
  </si>
  <si>
    <t>1º TERMO ADITIVO R$: 83.462,10</t>
  </si>
  <si>
    <t>1º TERMO ADITIVO R$: 26.059,93               2º TERMO ADITIVO R$: 692,24</t>
  </si>
  <si>
    <t xml:space="preserve">1º BM - R$ 24.752,30                  2º BM - R$ 21.239,67                   3º BM - R$ 12.310,55                  4º BM - R$ 15.723,47               </t>
  </si>
  <si>
    <t>1º TERMO ADITIVO R$: 58.982,74            2º TERMO ADITIVO R$: 7.862,63</t>
  </si>
  <si>
    <t>1º TERMO ADITIVO R$: 115.235,08</t>
  </si>
  <si>
    <t>1º TERMO ADITIVO R$: 150.776,39            2º TERMO ADITIVO R$: 802.060,18</t>
  </si>
  <si>
    <t>CONTRATO Nº 073/2020</t>
  </si>
  <si>
    <t>CONSTRUÇÃO DA PASSAGEM MOLHADA SOBRRE O RIO CAPIBARIBE</t>
  </si>
  <si>
    <t>360 (TREZENTOS  E SESSENTA DIAS)</t>
  </si>
  <si>
    <t>1º BM - R$ 75.536,28                        2º BM - R$ 57.270,30                     1º BM DO 1º T.A - R$ 17.704,31                                  3º BM - R$ 50.002,27                             4º BM - R$ 11.932,71                       5º BM - R$ 50.471,06                        6º BM - R$ 10.772,60</t>
  </si>
  <si>
    <t>1º BM - R$ 44.194,36                     2º BM - R$ 68.501,95                                 3º BM - R$ 49.234,63                       4º BM - R$ 40.026,09                   1º BM DO 1º T.A -                         R$ 49.428,87                                             5º BM - R$ 23.269,23                       6º BM - R$ 49.361,42                  7º BM - R$ 45.085,41                     8º BM - R$ 30.800,86                    9º BM - R$ 14.935,27                     10º BM - R$ 37.352,40                     11º BM - R$ 34.014,84                     12º BM - R$ 21.120,96                       13º BM - R$ 66.783,07                     14º BM - R$ 61.332,95                     15º BM - R$ 26.381,88                 16º BM - R$ 28.051,09</t>
  </si>
  <si>
    <t xml:space="preserve">1º BM - R$ 29.780,71                   2º BM - R$ 16.868,76                               3º BM - R$ 57.142,30                        4º BM - R$ 59.869,16                  5º BM - R$ 33.916,25                  6º BM - R$ 36.255,50                       7º BM - R$ 30.657,48                        1º BM DO 4º T.A - R$ 51.357,29                                2º BM DO 4º T.A - R$ 24.917,62       </t>
  </si>
  <si>
    <t>1º TERMO ADITIVO R$: 95.718,14              2º TERMO ADITIVO R$: 26.061,00                  3º TERMO ADITIVO R$: 20.319,38</t>
  </si>
  <si>
    <t xml:space="preserve">1º BM - R$ 151.938,07                   2º BM - R$ 100.127,16                         3º BM - R$ 29.588,11                  4º BM - R$ 26.774,17                   1º BM DO 3º T.A - R$ 34.631,97                               2º BM DO 3º T.A - R$ 38.514,12                             1º BM DO 4º T.A - R$ 26.061,00                                      3º BM DO 3º T.A - R$ 8.609,17                                    1º BM DO 8º T.A - R$ 19.703,18  </t>
  </si>
  <si>
    <t xml:space="preserve">1º BM - R$ 17.182,71                  2º BM - R$ 5.853,65                         3º BM - R$ 16.231,27                           4º BM - R$ 11.364,51                  1º BM DO 2º T.A - R$ 14.845,76                               5º BM - R$ 8.551,22                     2º BM DO 2º T.A - R$ 8.890,30                                           6º BM - R$ 17.910,67                  7º BM - R$ 24.492,55                       2º BM DO 2º T.A - R$ 6.755,76      3º BM DO 2º T.A - R$ 17.668,08                                           4º BM DO 2º T.A - R$ 15.361,08  </t>
  </si>
  <si>
    <t>PREGÃO ELETRÔNICO Nº  008/2020
LICITAÇÃO Nº 022/2020</t>
  </si>
  <si>
    <t>MANUTENÇÃO CENTRO DE DESENVOLVIMENTO COGNITIVO E PSICOMOTOR</t>
  </si>
  <si>
    <t>01.088.740/0001-94</t>
  </si>
  <si>
    <t>MOC SERVIÇOS E CONSTRUÇÕES EIRELI</t>
  </si>
  <si>
    <t>1º TERMO ADITIVO R$: 22.011,26</t>
  </si>
  <si>
    <t>PREGÃO ELETRÔNICO Nº  028/2020
LICITAÇÃO Nº 053/2020</t>
  </si>
  <si>
    <t>MANUTENÇÃO DE PRAÇAS E CHAFARIZ</t>
  </si>
  <si>
    <t>EXECUTAR ENERGIA E SERVIÇOS LTDA ME</t>
  </si>
  <si>
    <t>17.314.738/0001-26</t>
  </si>
  <si>
    <t>PREGÃO ELETRÔNICO Nº 016/2021
LICITAÇÃO Nº 017/2021</t>
  </si>
  <si>
    <t>INSTALAÇÃO DE POÇOS ARTESIANOS</t>
  </si>
  <si>
    <t>PREGÃO ELETRÔNICO Nº 007/2021
LICITAÇÃO Nº 007/2021</t>
  </si>
  <si>
    <t>PREGÃO ELETRÔNICO Nº 021/2020
LICITAÇÃO Nº 045/2020</t>
  </si>
  <si>
    <t>REFORMA DA SEDE DA PREFEITURA MUNICIPAL</t>
  </si>
  <si>
    <t>1º TERMO ADITIVO R$: 20.887,74                 3º TERMO ADITIVO R$: 4.897,54</t>
  </si>
  <si>
    <t>REFORMA DA SEDE DA SECRETARIA DE DESENVOLVIMENTO URBANO E AGRÁRIO</t>
  </si>
  <si>
    <t>PROJETCONS ENGENHARIA E ARQUITETURA LTDA</t>
  </si>
  <si>
    <t>34.016.448/0001-15</t>
  </si>
  <si>
    <t>PREGÃO ELETRÔNICO Nº 027/2020
LICITAÇÃO Nº 052/2020</t>
  </si>
  <si>
    <t>60 (SESSENTA DIAS)</t>
  </si>
  <si>
    <t>LIMPEZA DE CANAIS E GALERIAS</t>
  </si>
  <si>
    <t>1º TERMO ADITIVO R$: 24.687,47                 2º TERMO ADITIVO R$: 13.454,38</t>
  </si>
  <si>
    <t>1º TERMO ADITIVO R$: 291.462,76          2º TERMO ADITIVO R$: 129.989,83</t>
  </si>
  <si>
    <t>2º TERMO ADITIVO R$: 61.666,19            4º TERMO ADITIVO R$: 74.231,13             5º TERMO ADITIVO R$: 265.097,21           5º TERMO ADITIVO R$: 88.724,88</t>
  </si>
  <si>
    <t>1º BM - R$ 32.834,44                  1º BM DO 1º T.A - R$ 36.599,19                                  2º BM - R$ 47.663,24                             3º BM - R$ 21.205,99                          2º BM DO 1º T.A - R$ 11.853,10                                            4º BM - R$ 30.812,11                    3º BM DO 1º T.A - R$ 13.279,31                                   5º BM - R$ 48.413,15                     6º BM - R$ 27.894,12                    7º BM - R$ 48.828,91                   8º BM - R$ 26.633,03                              9º BM - R$ 49.378,26                 10º BM - R$ 29.651,56              11º BM - R$ 46.925,46                   12º BM - R$ 34.159,27                      13º BM - R$ 17.735,39                14º BM - R$ 61.780,17               15º BM - R$ 27.653,66               16º BM - R$ 19.340,26                    17º BM - R$ 30.530,58                       18º BM - R$ 21.010,67</t>
  </si>
  <si>
    <t>1° BM - R$ 24.616.39                        2° BM - R$ 18.961,13                    3° BM - R$ 12.405,51                   1° BM DO 2º T.A  - R$ 25.784,74                                        4° BM - R$ 36.025,19                       5° BM - R$ 29.167,84                         6° BM - R$ 52.790,30                   7° BM - R$ 37.015,20                  8° BM - R$ 59.945,83                      9° BM - R$ 17.166,05                       10° BM - R$ 46.620,47                     11° BM - R$ 77.923,31         12° BM - R$ 92.117,32          13° BM - R$ 54.850,90             14° BM - R$ 38.064,30             15° BM - R$ 3.040,50</t>
  </si>
  <si>
    <t>1º BM - R$ 40.905,68                   2º BM - R$ 43.737,51                    3º BM - R$ 25.723,02                     1º BM DO 2º T.A - R$ 32.219,94                             4º BM - R$ 28.410,40                       5º BM - R$ 54.181,97                  6º BM - R$ 47.514,16                  7º BM - R$ 17.278,86                       8º BM - R$ 49.644,51                    9º BM - R$ 28.914,46                  10º BM - R$ 31.722,54               11º BM - R$ 30.806,86              12º BM - R$ 62.351,08               13º BM - R$ 25.388,89              14º BM - R$ 58.058,02                15º BM - R$ 47.561,50                      16º BM - R$ 26.424,31</t>
  </si>
  <si>
    <t>1º BM - R$ 43.932,12                   2º BM - R$ 6.540,49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6º BM - R$ 26.590,94               7º BM - R$ 36.714,91</t>
  </si>
  <si>
    <t>OBRAS DE INFRA-ESTRUTURA NO BAIRRO DE GUADALAJARA</t>
  </si>
  <si>
    <t xml:space="preserve">1º BM - R$ 49.144,67              2º BM - R$ 40.257,59                    </t>
  </si>
  <si>
    <t>1º TERMO ADITIVO R$: 84.629,13</t>
  </si>
  <si>
    <t>HOUVE  DISTRATO (EM PROCESSO DE LICITAÇÃO)</t>
  </si>
  <si>
    <t>REFORMA E AMPLIAÇÃO DA ESCOLA MUNICIPAL MARIA DE FATIMA</t>
  </si>
  <si>
    <t>PREGÃO ELETRÔNICO Nº 002/2021
LICITAÇÃO Nº 019/2021</t>
  </si>
  <si>
    <t>V.A ROCHA FILHO CONSTRUTORA E SERVIÇOS EIRELI</t>
  </si>
  <si>
    <t>REFORMA DO PRÉDIO DAS FUTURAS INSTALÇÕES DA SECRETARIA DE CULTURA</t>
  </si>
  <si>
    <t>23.431.088/0001-00</t>
  </si>
  <si>
    <t xml:space="preserve">1º BM - R$ 11.543,32                           </t>
  </si>
  <si>
    <t>CONTRATO 030/2021</t>
  </si>
  <si>
    <t xml:space="preserve">1º BM - R$ 46.753,87          1º BM - R$ 98.660,99             2º BM - R$ 7.435,56                2º BM - R$ 79.980,03              </t>
  </si>
  <si>
    <t>CONSTRUTORA SANTA LEONOR LTDA -EPP</t>
  </si>
  <si>
    <t>03.671.887/0001-38</t>
  </si>
  <si>
    <t>REFORMA DO PRÉDIO DAS FUTURAS INSTALÇÕES DA CASA DA JUVENTUDE</t>
  </si>
  <si>
    <t xml:space="preserve">1º BM - R$ 33.130,56                 2º BM - R$ 13.798,86                     </t>
  </si>
  <si>
    <t>PREGÃO ELETRÔNICO Nº 036/2021
LICITAÇÃO Nº 048/2021</t>
  </si>
  <si>
    <t xml:space="preserve">1º BM - R$ 100.701,23                   2º BM - R$ 92.301,71                        1º BM DO 2º T.A -                     R$ 156.279,15                                1º BM DO 4º T.A -                          R$ 65.812,72                                 3º BM - R$ 104.738,22      4º BM - R$ 79.885,50         5º BM - R$ 97.168,35      6º BM - R$ 202.751,19                      </t>
  </si>
  <si>
    <t xml:space="preserve">1º BM - R$ 152.423,04                   2º BM - R$ 277.732,80                   1º BM DO 2º T.A -                     R$ 61.666,19                                    1º BM DO 4º T.A -                            R$ 74.231,13                                 3º BM - R$ 98.160,66                   4º BM - R$ 10.111,95                   5º BM - R$ 365.587,13                 1º BM DO 5º T.A -                            R$ 101.986,61                                  1º BM DO 6º T.A -                            R$ 84.205,65                        6º BM - R$ 183.928,32               7º BM - R$ 138.909,90          8º BM - R$ 113.016,79  </t>
  </si>
  <si>
    <t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7º BM -R$ 237.413,77             8º BM -R$ 84.843,56</t>
  </si>
  <si>
    <t>1º BM - R$ 87.401,36                    1º BM DO 1º T.A - R$ 86.020,28                             2º BM - R$ 123.089,91                            3º BM - R$ 122.750,98            4º BM - R$ 115.336,86                  5º BM - R$ 126.040,72</t>
  </si>
  <si>
    <t xml:space="preserve">1° BM - R$ 33.355,99
2° BM - R$ 48.702,21
3° BM - R$ 81.329,60
4° BM - R$ 92.758,93
1° BM 1° TA - 82.277,00             5º BM - R$ 89.134,74                  6º BM - R$ 41.752,69                  7º BM - R$ 72.234,76                   8º BM - R$ 74.721,05                  9º BM - R$ 20.274,96                10º BM - R$ 64.106,90               11º BM - R$ 131.709,78                              12º BM - R$ 30.216,56                  13º BM - R$ 12.256,52                   2º BM 1º T.A - R$ 14.590,90         14º BM - R$ 136.759,98                15º BM - R$ 49.891,47                3º BM 1º T.A - R$ 34.952,06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24º BM - R$ 91.610,36      1º BM 8º T.A - R$ 62.347,47                          2º BM 8º T.A - R$ 58.343,66 </t>
  </si>
  <si>
    <t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R$ 21.107,02                                  9º BM - R$ 200.274,81                3º BM DO 1º T.A  - R$ 3.253,86  10º BM - R$ 128.599,73                  11º BM - R$ 119.471,44                 12º BM - R$ 156.580,33                  13º BM - R$ 65.319,74                   1º BM DO 5º T.A - R$ 89.839,32                           14º BM - R$ 137.805,45                  15º BM - R$ 56.575,94</t>
  </si>
  <si>
    <t xml:space="preserve">1º BM - R$ 50.481,50                  2º BM - R$ 6.951,86                               1º BM DO 1º T.A - R$ 19.998,10                                              1º BM DO 3º T.A - R$ 4.590,80                                  </t>
  </si>
  <si>
    <t>1º TERMO ADITIVO R$: 107.266,45</t>
  </si>
  <si>
    <t xml:space="preserve">1º BM - R$ 17.901,27                      2º BM - R$ 22.433,77               3º BM - R$ 23.413,11               4º BM - R$ 10.000,76             1º BM DO 1º T.A - R$ 13.216,55                                     2º BM DO 1º T.A - R$ 11.166,86                             1º BM DO 3º T.A - R$ 13.451,67                                  </t>
  </si>
  <si>
    <t>3º TERMO ADITIVO R$: 194.208,17                 6º TERMO ADITIVO R$: 164.244,98                    9º TERMO ADITIVO R$: 54.663,10</t>
  </si>
  <si>
    <t>1° BM - R$ 66.673,80                   2° BM - R$ 88.912,95                              3° BM - R$ 29.078,91                   4° BM - R$ 40.420,82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6° BM - R$ 167.282,56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3° BM DO 6º T.A  - R$ 3.185,17                                      4° BM DO 6º T.A  - R$ 28.163,16                                6° BM DO 3º T.A  - R$ 12.211,51                                 17° BM - R$ 21.559,07               7° BM DO 3º T.A  - R$ 5.250,40                                      2° BM DO 6º T.A  - R$ 6.555,49 18° BM - R$ 27.762,62                        5° BM DO 6º T.A  - R$ 20.015,32      1° BM DO 6º T.A  - R$ 34.467,61</t>
  </si>
  <si>
    <t xml:space="preserve">1º BM - R$ 22.895,39                   2º BM - R$ 42.943,98                      3º BM - R$ 28.100,38                     4º BM - R$ 52.213,80                  5º BM - R$ 76.839,96                  6º BM - R$ 73.768,05                  7º BM - R$ 69.819,23                   8º BM - R$ 45.288,45                  9º BM - R$ 37.687,14                  10º BM - R$ 53.065,18               11º BM - R$ 26.548,45                      1º BM DO 4º T.A  - R$ 12.713,35                                   12º BM - R$ 26.981,73                13º BM - R$ 53.946,16               14º BM - R$ 52.901,42               15º BM - R$ 2.071,00                     2º BM DO 4º T.A  - R$ 15.665,88    3º BM DO 4º T.A  - R$ 6.817,37 16º BM - R$ 4.198,42  </t>
  </si>
  <si>
    <t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</t>
  </si>
  <si>
    <t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t>
  </si>
  <si>
    <t xml:space="preserve">1º BM - R$ 40.066,95                   2º BM - R$ 28.864,38                  3º BM - R$ 23.353,84                 4º BM - R$ 29.460,61                 5º BM - R$ 5.636,08                           6º BM - R$ 13.590,25                           7º BM - R$ 29.233,36  </t>
  </si>
  <si>
    <t xml:space="preserve">1º BM - R$ 17.473,98                      2º BM - R$ 39.926,01                   1º BM DO 1º T.A - R$ 24.240,45                                         1º BM DO 2º T.A - R$ 692,24                                              3º BM - R$ 1.100,65                           </t>
  </si>
  <si>
    <r>
      <t>1º BM - R$ 18.064,04                   2º BM - R$ 19.883.77                  3º BM - R$ 18.674,55                  4º BM - R$ 7.106,28                     5º BM - R$ 32.966,03                  6º BM - R$ 64.706,58</t>
    </r>
    <r>
      <rPr>
        <b/>
        <sz val="36"/>
        <rFont val="Arial"/>
        <family val="2"/>
      </rPr>
      <t xml:space="preserve">  </t>
    </r>
    <r>
      <rPr>
        <b/>
        <sz val="45"/>
        <rFont val="Arial"/>
        <family val="2"/>
      </rPr>
      <t xml:space="preserve">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9º BM - R$ 6.198,77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       </t>
    </r>
  </si>
  <si>
    <t xml:space="preserve"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</t>
  </si>
  <si>
    <t xml:space="preserve">1º TERMO ADITIVO R$: 99.142,90    </t>
  </si>
  <si>
    <t xml:space="preserve">1º BM - R$ 26.253,34                 2º BM - R$ 18.157,59                  3º BM - R$ 13.118,26                           4º BM - R$ 13.960,55                                       5º BM - R$ 14.672,19     </t>
  </si>
  <si>
    <t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4º BM - R$ 11.778,44                                       5º BM - R$ 12.232,03                                                  6º BM - R$ 7.249,17                                  7º BM - R$ 8.244,90                       </t>
  </si>
  <si>
    <t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</t>
  </si>
  <si>
    <t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13º BM DO 2º T.A - R$ 58.092,03</t>
  </si>
  <si>
    <t xml:space="preserve">1º BM - R$ 86.259,06                     2º BM - R$ 85.432,24                  3º BM - R$ 62.063,85                  4º BM - R$ 83.318,74                 5º BM - R$ 135.530,55                  </t>
  </si>
  <si>
    <t>TOMADA DE PREÇO Nº 002/2021
LICITAÇÃO Nº 021/2021</t>
  </si>
  <si>
    <t>REFORMA E EMPLIAÇÃO DA ESCOLA MUNICIPAL DO JUNCO</t>
  </si>
  <si>
    <t xml:space="preserve">1º BM - R$ 20.910,23                                   </t>
  </si>
  <si>
    <t>TOMADA DE PREÇO Nº 004/2021
LICITAÇÃO Nº 027/2021</t>
  </si>
  <si>
    <t>QUADRA COBERTA COM VESTIARIO DA ESCOLA MUNICIPAL MENINO JESUS</t>
  </si>
  <si>
    <t>OCTAGON EMPREENDIMENTOS LTDA</t>
  </si>
  <si>
    <t>08.307.543/0001-68</t>
  </si>
  <si>
    <t>360 (TRZENTOS E SESSENTA DIAS)</t>
  </si>
  <si>
    <t>QUADRA COBERTA COM VESTIARIO DO COLÉGIO MUNICIPAL DE GUADALAJARA</t>
  </si>
  <si>
    <t xml:space="preserve">1º BM - R$ 172.330,90                2º BM - R$ 65.553,86                 3º BM - R$ 91.605,55                 4º BM - R$ 70.567,44                  1º BM DO 1º T.A - R$ 46.202,23                             2º BM DO 1º T.A - R$ 31.067,68            </t>
  </si>
  <si>
    <t xml:space="preserve">1º BM - R$ 19.082,76                  1º BM - R$ 56.925,92                             </t>
  </si>
  <si>
    <t xml:space="preserve">1º BM - R$ 95.878,30                   1º BM - R$ 50.301,49                                1º BM DO 1º T.A - R$ 19.903,15                           </t>
  </si>
  <si>
    <t xml:space="preserve">1º TERMO ADITIVO R$: 36.876,05 </t>
  </si>
  <si>
    <t>PREGÃO ELETRÔNICO Nº 019/2021
LICITAÇÃO Nº 029/2021</t>
  </si>
  <si>
    <t>REFORMA DO ANEXO DA SECRETARIA DE EDUCAÇÃO</t>
  </si>
  <si>
    <t xml:space="preserve">1º BM - R$ 7.184,79                   2º BM - R$ 14.919,45                                                           </t>
  </si>
  <si>
    <t>MANUTENÇÃO NO HOSPITAL MUNICIPAL, UPA E NAS UNIDADES BASICAS DE SAÚDE.</t>
  </si>
  <si>
    <t>40.354.666/0001-62</t>
  </si>
  <si>
    <t>LUAL ENGENHARIA E SERVIÇOS LTDA</t>
  </si>
  <si>
    <t xml:space="preserve">1º BM - R$ 14.698,53                  2º BM - R$ 23.283,46                                                          </t>
  </si>
  <si>
    <t>PREGÃO ELETRÔNICO Nº 015/2021
LICITAÇÃO Nº 021/2021</t>
  </si>
  <si>
    <t>PREGÃO ELETRÔNICO Nº 019/2021
LICITAÇÃO Nº 020/2021</t>
  </si>
  <si>
    <t>MANUTENÇÃO DAS ESCOLAS MUNICIPAIS E SEUS ANEXOS</t>
  </si>
  <si>
    <t xml:space="preserve">1º BM - R$ 74.682,63                  2º BM - R$ 58.393,86                                                         </t>
  </si>
  <si>
    <t>CONSOLIDADO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</si>
</sst>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&quot;R$&quot;\ #,##0.00"/>
    <numFmt numFmtId="166" formatCode="&quot;  &quot;#,##0.00&quot; &quot;;&quot;  &quot;&quot;(&quot;#,##0.00&quot;)&quot;;&quot;  &quot;&quot;- &quot;;&quot; &quot;@&quot; &quot;"/>
  </numFmts>
  <fonts count="1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theme="1"/>
      <name val="Arial"/>
      <family val="2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45"/>
      <color theme="1"/>
      <name val="Arial"/>
      <family val="2"/>
    </font>
    <font>
      <b/>
      <sz val="45"/>
      <name val="Arial"/>
      <family val="2"/>
    </font>
    <font>
      <sz val="45"/>
      <color theme="1"/>
      <name val="Calibri"/>
      <family val="2"/>
      <scheme val="minor"/>
    </font>
    <font>
      <sz val="45"/>
      <color rgb="FFFF0000"/>
      <name val="Calibri"/>
      <family val="2"/>
      <scheme val="minor"/>
    </font>
    <font>
      <sz val="45"/>
      <name val="Calibri"/>
      <family val="2"/>
      <scheme val="minor"/>
    </font>
    <font>
      <b/>
      <sz val="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7" fillId="0" borderId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8" xfId="0" applyBorder="1"/>
    <xf numFmtId="0" fontId="1" fillId="0" borderId="0" xfId="0" quotePrefix="1" applyFont="1" applyBorder="1"/>
    <xf numFmtId="0" fontId="1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2" fillId="2" borderId="0" xfId="0" applyFont="1" applyFill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2" borderId="0" xfId="0" applyFont="1" applyFill="1"/>
    <xf numFmtId="14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0" fillId="2" borderId="10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20" xfId="0" applyNumberFormat="1" applyFont="1" applyFill="1" applyBorder="1" applyAlignment="1">
      <alignment horizontal="center" vertical="center" wrapText="1"/>
    </xf>
    <xf numFmtId="14" fontId="9" fillId="2" borderId="18" xfId="0" applyNumberFormat="1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 wrapText="1"/>
    </xf>
    <xf numFmtId="14" fontId="9" fillId="2" borderId="1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8" xfId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0" fontId="11" fillId="5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14" fontId="9" fillId="2" borderId="16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3" xfId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4" fontId="9" fillId="2" borderId="25" xfId="0" applyNumberFormat="1" applyFont="1" applyFill="1" applyBorder="1" applyAlignment="1">
      <alignment horizontal="center" vertical="center" wrapText="1"/>
    </xf>
    <xf numFmtId="14" fontId="9" fillId="2" borderId="26" xfId="0" applyNumberFormat="1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4" fontId="9" fillId="2" borderId="21" xfId="0" applyNumberFormat="1" applyFont="1" applyFill="1" applyBorder="1" applyAlignment="1">
      <alignment horizontal="center" vertical="center" wrapText="1"/>
    </xf>
    <xf numFmtId="14" fontId="9" fillId="2" borderId="22" xfId="0" applyNumberFormat="1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4" fontId="10" fillId="2" borderId="29" xfId="0" applyNumberFormat="1" applyFont="1" applyFill="1" applyBorder="1" applyAlignment="1">
      <alignment horizontal="center" vertical="center" wrapText="1"/>
    </xf>
    <xf numFmtId="14" fontId="10" fillId="2" borderId="31" xfId="0" applyNumberFormat="1" applyFont="1" applyFill="1" applyBorder="1" applyAlignment="1">
      <alignment horizontal="center" vertical="center" wrapText="1"/>
    </xf>
    <xf numFmtId="14" fontId="10" fillId="2" borderId="30" xfId="0" applyNumberFormat="1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>
      <alignment horizontal="center" vertical="center" wrapText="1"/>
    </xf>
    <xf numFmtId="165" fontId="9" fillId="2" borderId="26" xfId="0" applyNumberFormat="1" applyFont="1" applyFill="1" applyBorder="1" applyAlignment="1">
      <alignment horizontal="center" vertical="center" wrapText="1"/>
    </xf>
    <xf numFmtId="14" fontId="9" fillId="2" borderId="27" xfId="0" applyNumberFormat="1" applyFont="1" applyFill="1" applyBorder="1" applyAlignment="1">
      <alignment horizontal="center" vertical="center" wrapText="1"/>
    </xf>
    <xf numFmtId="14" fontId="9" fillId="2" borderId="28" xfId="0" applyNumberFormat="1" applyFont="1" applyFill="1" applyBorder="1" applyAlignment="1">
      <alignment horizontal="center" vertical="center" wrapText="1"/>
    </xf>
  </cellXfs>
  <cellStyles count="3">
    <cellStyle name="Comma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342900</xdr:rowOff>
    </xdr:from>
    <xdr:to>
      <xdr:col>1</xdr:col>
      <xdr:colOff>6134100</xdr:colOff>
      <xdr:row>5</xdr:row>
      <xdr:rowOff>6926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846B2-9753-49B1-822A-AF0B75AC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342900"/>
          <a:ext cx="6134100" cy="605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8"/>
  <sheetViews>
    <sheetView tabSelected="1" view="pageBreakPreview" topLeftCell="A181" zoomScale="20" zoomScaleNormal="10" zoomScaleSheetLayoutView="20" workbookViewId="0">
      <selection activeCell="G18" sqref="G18"/>
    </sheetView>
  </sheetViews>
  <sheetFormatPr defaultRowHeight="15" x14ac:dyDescent="0.25"/>
  <cols>
    <col min="1" max="1" width="169.28515625" customWidth="1"/>
    <col min="2" max="2" width="158.140625" customWidth="1"/>
    <col min="3" max="3" width="45.5703125" customWidth="1"/>
    <col min="4" max="4" width="62.42578125" customWidth="1"/>
    <col min="5" max="5" width="68.42578125" customWidth="1"/>
    <col min="6" max="6" width="69.85546875" customWidth="1"/>
    <col min="7" max="7" width="57.5703125" bestFit="1" customWidth="1"/>
    <col min="8" max="8" width="68" customWidth="1"/>
    <col min="9" max="9" width="50.28515625" customWidth="1"/>
    <col min="10" max="10" width="59.85546875" customWidth="1"/>
    <col min="11" max="11" width="87" customWidth="1"/>
    <col min="12" max="12" width="54.85546875" customWidth="1"/>
    <col min="13" max="13" width="40.140625" customWidth="1"/>
    <col min="14" max="14" width="68.85546875" customWidth="1"/>
    <col min="15" max="15" width="23.140625" customWidth="1"/>
    <col min="16" max="16" width="24.140625" customWidth="1"/>
    <col min="17" max="17" width="124.28515625" customWidth="1"/>
    <col min="18" max="18" width="125" customWidth="1"/>
    <col min="19" max="19" width="83" customWidth="1"/>
    <col min="20" max="20" width="93.42578125" bestFit="1" customWidth="1"/>
    <col min="21" max="21" width="42.140625" style="2" customWidth="1"/>
    <col min="22" max="22" width="2.7109375" customWidth="1"/>
  </cols>
  <sheetData>
    <row r="1" spans="1:21" ht="409.6" customHeight="1" x14ac:dyDescent="1.2">
      <c r="A1" s="113" t="s">
        <v>47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 ht="23.25" x14ac:dyDescent="0.3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"/>
    </row>
    <row r="3" spans="1:21" ht="23.25" x14ac:dyDescent="0.3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7"/>
    </row>
    <row r="4" spans="1:21" ht="23.25" x14ac:dyDescent="0.3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7"/>
    </row>
    <row r="5" spans="1:21" ht="23.25" x14ac:dyDescent="0.3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7"/>
    </row>
    <row r="6" spans="1:21" ht="23.25" x14ac:dyDescent="0.35">
      <c r="A6" s="8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/>
    </row>
    <row r="7" spans="1:21" ht="99" customHeight="1" x14ac:dyDescent="0.35">
      <c r="A7" s="126" t="s">
        <v>22</v>
      </c>
      <c r="B7" s="127"/>
      <c r="C7" s="10" t="s">
        <v>33</v>
      </c>
      <c r="D7" s="10"/>
      <c r="E7" s="10"/>
      <c r="F7" s="11"/>
      <c r="G7" s="11"/>
      <c r="H7" s="1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/>
    </row>
    <row r="8" spans="1:21" ht="84" customHeight="1" x14ac:dyDescent="0.35">
      <c r="A8" s="126" t="s">
        <v>23</v>
      </c>
      <c r="B8" s="127"/>
      <c r="C8" s="124">
        <v>2021</v>
      </c>
      <c r="D8" s="124"/>
      <c r="E8" s="12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9"/>
    </row>
    <row r="9" spans="1:21" ht="93" customHeight="1" x14ac:dyDescent="0.35">
      <c r="A9" s="126" t="s">
        <v>24</v>
      </c>
      <c r="B9" s="127"/>
      <c r="C9" s="124" t="s">
        <v>389</v>
      </c>
      <c r="D9" s="124"/>
      <c r="E9" s="124"/>
      <c r="F9" s="11"/>
      <c r="G9" s="11"/>
      <c r="H9" s="11"/>
      <c r="I9" s="4"/>
      <c r="J9" s="12"/>
      <c r="K9" s="118"/>
      <c r="L9" s="118"/>
      <c r="M9" s="118"/>
      <c r="N9" s="118"/>
      <c r="O9" s="118"/>
      <c r="P9" s="1"/>
      <c r="Q9" s="118"/>
      <c r="R9" s="118"/>
      <c r="S9" s="118"/>
      <c r="T9" s="118"/>
      <c r="U9" s="119"/>
    </row>
    <row r="10" spans="1:21" ht="23.25" x14ac:dyDescent="0.35">
      <c r="A10" s="8"/>
      <c r="B10" s="4"/>
      <c r="C10" s="11"/>
      <c r="D10" s="11"/>
      <c r="E10" s="11"/>
      <c r="F10" s="11"/>
      <c r="G10" s="11"/>
      <c r="H10" s="11"/>
      <c r="I10" s="4"/>
      <c r="J10" s="12"/>
      <c r="K10" s="13"/>
      <c r="L10" s="13"/>
      <c r="M10" s="13"/>
      <c r="N10" s="13"/>
      <c r="O10" s="13"/>
      <c r="P10" s="1"/>
      <c r="Q10" s="13"/>
      <c r="R10" s="13"/>
      <c r="S10" s="13"/>
      <c r="T10" s="13"/>
      <c r="U10" s="14"/>
    </row>
    <row r="11" spans="1:21" ht="23.25" x14ac:dyDescent="0.35">
      <c r="A11" s="8"/>
      <c r="B11" s="4"/>
      <c r="C11" s="11"/>
      <c r="D11" s="11"/>
      <c r="E11" s="11"/>
      <c r="F11" s="11"/>
      <c r="G11" s="11"/>
      <c r="H11" s="11"/>
      <c r="I11" s="4"/>
      <c r="J11" s="12"/>
      <c r="K11" s="13"/>
      <c r="L11" s="13"/>
      <c r="M11" s="13"/>
      <c r="N11" s="15" t="s">
        <v>29</v>
      </c>
      <c r="O11" s="13"/>
      <c r="P11" s="1"/>
      <c r="Q11" s="13"/>
      <c r="R11" s="13"/>
      <c r="S11" s="13"/>
      <c r="T11" s="13"/>
      <c r="U11" s="14"/>
    </row>
    <row r="12" spans="1:21" ht="23.25" x14ac:dyDescent="0.35">
      <c r="A12" s="8"/>
      <c r="B12" s="4"/>
      <c r="C12" s="11"/>
      <c r="D12" s="11"/>
      <c r="E12" s="11"/>
      <c r="F12" s="11"/>
      <c r="G12" s="11"/>
      <c r="H12" s="11"/>
      <c r="I12" s="4"/>
      <c r="J12" s="12"/>
      <c r="K12" s="13"/>
      <c r="L12" s="13"/>
      <c r="M12" s="13"/>
      <c r="N12" s="13"/>
      <c r="O12" s="13"/>
      <c r="P12" s="1"/>
      <c r="Q12" s="13"/>
      <c r="R12" s="13"/>
      <c r="S12" s="13"/>
      <c r="T12" s="13"/>
      <c r="U12" s="14"/>
    </row>
    <row r="13" spans="1:21" ht="23.25" x14ac:dyDescent="0.35">
      <c r="A13" s="8"/>
      <c r="B13" s="4"/>
      <c r="C13" s="11"/>
      <c r="D13" s="11"/>
      <c r="E13" s="11"/>
      <c r="F13" s="11"/>
      <c r="G13" s="11"/>
      <c r="H13" s="11"/>
      <c r="I13" s="4"/>
      <c r="J13" s="12"/>
      <c r="K13" s="13"/>
      <c r="L13" s="13"/>
      <c r="M13" s="13"/>
      <c r="N13" s="13"/>
      <c r="O13" s="13"/>
      <c r="P13" s="1"/>
      <c r="Q13" s="13"/>
      <c r="R13" s="13"/>
      <c r="S13" s="13"/>
      <c r="T13" s="13"/>
      <c r="U13" s="14"/>
    </row>
    <row r="14" spans="1:21" ht="23.25" x14ac:dyDescent="0.35">
      <c r="A14" s="8"/>
      <c r="B14" s="4"/>
      <c r="C14" s="11"/>
      <c r="D14" s="11"/>
      <c r="E14" s="11"/>
      <c r="F14" s="11"/>
      <c r="G14" s="11"/>
      <c r="H14" s="11"/>
      <c r="I14" s="4"/>
      <c r="J14" s="12"/>
      <c r="K14" s="13"/>
      <c r="L14" s="13"/>
      <c r="M14" s="13"/>
      <c r="N14" s="13"/>
      <c r="O14" s="13"/>
      <c r="P14" s="1"/>
      <c r="Q14" s="13"/>
      <c r="R14" s="13"/>
      <c r="S14" s="13"/>
      <c r="T14" s="13"/>
      <c r="U14" s="14"/>
    </row>
    <row r="15" spans="1:21" ht="61.5" x14ac:dyDescent="0.9">
      <c r="A15" s="16"/>
      <c r="B15" s="1"/>
      <c r="C15" s="12"/>
      <c r="D15" s="125" t="s">
        <v>35</v>
      </c>
      <c r="E15" s="125"/>
      <c r="F15" s="125"/>
      <c r="G15" s="125"/>
      <c r="H15" s="125"/>
      <c r="I15" s="25" t="s">
        <v>272</v>
      </c>
      <c r="J15" s="25"/>
      <c r="K15" s="26"/>
      <c r="L15" s="3"/>
      <c r="M15" s="3"/>
      <c r="O15" s="1"/>
      <c r="P15" s="1"/>
      <c r="Q15" s="17" t="s">
        <v>29</v>
      </c>
      <c r="R15" s="4"/>
      <c r="S15" s="4"/>
      <c r="T15" s="4"/>
      <c r="U15" s="9"/>
    </row>
    <row r="16" spans="1:21" ht="61.5" x14ac:dyDescent="0.9">
      <c r="A16" s="16"/>
      <c r="B16" s="1"/>
      <c r="C16" s="12"/>
      <c r="E16" s="26" t="s">
        <v>37</v>
      </c>
      <c r="F16" s="26"/>
      <c r="G16" s="27"/>
      <c r="H16" s="27"/>
      <c r="I16" s="27"/>
      <c r="J16" s="28" t="s">
        <v>273</v>
      </c>
      <c r="K16" s="26"/>
      <c r="L16" s="3"/>
      <c r="M16" s="3"/>
      <c r="O16" s="1"/>
      <c r="P16" s="1"/>
      <c r="Q16" s="4"/>
      <c r="R16" s="4"/>
      <c r="S16" s="4"/>
      <c r="T16" s="4"/>
      <c r="U16" s="9"/>
    </row>
    <row r="17" spans="1:24" ht="61.5" x14ac:dyDescent="0.9">
      <c r="A17" s="16"/>
      <c r="B17" s="1"/>
      <c r="C17" s="12"/>
      <c r="E17" s="26" t="s">
        <v>36</v>
      </c>
      <c r="F17" s="26"/>
      <c r="G17" s="27"/>
      <c r="H17" s="27"/>
      <c r="I17" s="27"/>
      <c r="J17" s="29" t="s">
        <v>274</v>
      </c>
      <c r="K17" s="26"/>
      <c r="L17" s="3"/>
      <c r="M17" s="3"/>
      <c r="O17" s="12"/>
      <c r="P17" s="1"/>
      <c r="Q17" s="116"/>
      <c r="R17" s="116"/>
      <c r="S17" s="116"/>
      <c r="T17" s="116"/>
      <c r="U17" s="9"/>
      <c r="V17" s="2"/>
    </row>
    <row r="18" spans="1:24" ht="61.5" x14ac:dyDescent="0.9">
      <c r="A18" s="16"/>
      <c r="B18" s="1"/>
      <c r="C18" s="12"/>
      <c r="E18" s="28" t="s">
        <v>38</v>
      </c>
      <c r="F18" s="26"/>
      <c r="G18" s="30"/>
      <c r="H18" s="27"/>
      <c r="I18" s="27"/>
      <c r="J18" s="128" t="s">
        <v>275</v>
      </c>
      <c r="K18" s="128"/>
      <c r="L18" s="128"/>
      <c r="M18" s="31"/>
      <c r="O18" s="12"/>
      <c r="P18" s="1"/>
      <c r="Q18" s="5"/>
      <c r="R18" s="5"/>
      <c r="S18" s="5"/>
      <c r="T18" s="5"/>
      <c r="U18" s="9"/>
      <c r="V18" s="2"/>
    </row>
    <row r="19" spans="1:24" ht="61.5" x14ac:dyDescent="0.9">
      <c r="A19" s="16"/>
      <c r="B19" s="1"/>
      <c r="C19" s="12"/>
      <c r="E19" s="26" t="s">
        <v>39</v>
      </c>
      <c r="F19" s="26"/>
      <c r="G19" s="30"/>
      <c r="H19" s="27"/>
      <c r="I19" s="27"/>
      <c r="J19" s="128" t="s">
        <v>276</v>
      </c>
      <c r="K19" s="128"/>
      <c r="L19" s="128"/>
      <c r="M19" s="31"/>
      <c r="O19" s="12"/>
      <c r="P19" s="1"/>
      <c r="Q19" s="5"/>
      <c r="R19" s="5"/>
      <c r="S19" s="5"/>
      <c r="T19" s="5"/>
      <c r="U19" s="9"/>
      <c r="V19" s="2"/>
    </row>
    <row r="20" spans="1:24" ht="21.75" customHeight="1" x14ac:dyDescent="0.35">
      <c r="A20" s="16"/>
      <c r="B20" s="1"/>
      <c r="C20" s="12"/>
      <c r="D20" s="12"/>
      <c r="E20" s="5"/>
      <c r="F20" s="5"/>
      <c r="G20" s="5"/>
      <c r="H20" s="11"/>
      <c r="I20" s="12"/>
      <c r="J20" s="5"/>
      <c r="K20" s="5"/>
      <c r="L20" s="5"/>
      <c r="M20" s="5"/>
      <c r="N20" s="12"/>
      <c r="O20" s="12"/>
      <c r="P20" s="1"/>
      <c r="Q20" s="5"/>
      <c r="R20" s="5"/>
      <c r="S20" s="5"/>
      <c r="T20" s="5"/>
      <c r="U20" s="9"/>
      <c r="V20" s="2"/>
    </row>
    <row r="21" spans="1:24" ht="11.25" customHeight="1" x14ac:dyDescent="0.25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9"/>
    </row>
    <row r="22" spans="1:24" s="3" customFormat="1" ht="163.5" customHeight="1" x14ac:dyDescent="0.35">
      <c r="A22" s="132" t="s">
        <v>0</v>
      </c>
      <c r="B22" s="129" t="s">
        <v>25</v>
      </c>
      <c r="C22" s="120" t="s">
        <v>19</v>
      </c>
      <c r="D22" s="120"/>
      <c r="E22" s="120"/>
      <c r="F22" s="120"/>
      <c r="G22" s="121" t="s">
        <v>187</v>
      </c>
      <c r="H22" s="122"/>
      <c r="I22" s="122"/>
      <c r="J22" s="122"/>
      <c r="K22" s="122"/>
      <c r="L22" s="123"/>
      <c r="M22" s="120" t="s">
        <v>20</v>
      </c>
      <c r="N22" s="120"/>
      <c r="O22" s="130" t="s">
        <v>12</v>
      </c>
      <c r="P22" s="120" t="s">
        <v>21</v>
      </c>
      <c r="Q22" s="120"/>
      <c r="R22" s="120"/>
      <c r="S22" s="120"/>
      <c r="T22" s="120"/>
      <c r="U22" s="117" t="s">
        <v>18</v>
      </c>
    </row>
    <row r="23" spans="1:24" s="3" customFormat="1" ht="409.6" customHeight="1" x14ac:dyDescent="0.35">
      <c r="A23" s="132"/>
      <c r="B23" s="129"/>
      <c r="C23" s="73" t="s">
        <v>1</v>
      </c>
      <c r="D23" s="73" t="s">
        <v>2</v>
      </c>
      <c r="E23" s="73" t="s">
        <v>3</v>
      </c>
      <c r="F23" s="73" t="s">
        <v>4</v>
      </c>
      <c r="G23" s="73" t="s">
        <v>5</v>
      </c>
      <c r="H23" s="73" t="s">
        <v>26</v>
      </c>
      <c r="I23" s="73" t="s">
        <v>6</v>
      </c>
      <c r="J23" s="73" t="s">
        <v>7</v>
      </c>
      <c r="K23" s="73" t="s">
        <v>8</v>
      </c>
      <c r="L23" s="73" t="s">
        <v>9</v>
      </c>
      <c r="M23" s="73" t="s">
        <v>10</v>
      </c>
      <c r="N23" s="73" t="s">
        <v>11</v>
      </c>
      <c r="O23" s="131"/>
      <c r="P23" s="73" t="s">
        <v>13</v>
      </c>
      <c r="Q23" s="73" t="s">
        <v>14</v>
      </c>
      <c r="R23" s="73" t="s">
        <v>15</v>
      </c>
      <c r="S23" s="73" t="s">
        <v>17</v>
      </c>
      <c r="T23" s="73" t="s">
        <v>16</v>
      </c>
      <c r="U23" s="117"/>
    </row>
    <row r="24" spans="1:24" s="18" customFormat="1" ht="409.5" customHeight="1" x14ac:dyDescent="0.85">
      <c r="A24" s="95" t="s">
        <v>267</v>
      </c>
      <c r="B24" s="81" t="s">
        <v>271</v>
      </c>
      <c r="C24" s="81" t="s">
        <v>28</v>
      </c>
      <c r="D24" s="81" t="s">
        <v>28</v>
      </c>
      <c r="E24" s="81" t="s">
        <v>28</v>
      </c>
      <c r="F24" s="81" t="s">
        <v>28</v>
      </c>
      <c r="G24" s="81" t="s">
        <v>114</v>
      </c>
      <c r="H24" s="81" t="s">
        <v>115</v>
      </c>
      <c r="I24" s="78">
        <v>43572</v>
      </c>
      <c r="J24" s="81" t="s">
        <v>229</v>
      </c>
      <c r="K24" s="91">
        <v>2196342.86</v>
      </c>
      <c r="L24" s="81" t="str">
        <f>U24</f>
        <v>HOUVE DISTRATO (ELABORADA UMA NOVA LICITAÇÃO)</v>
      </c>
      <c r="M24" s="81" t="s">
        <v>229</v>
      </c>
      <c r="N24" s="81" t="s">
        <v>268</v>
      </c>
      <c r="O24" s="81" t="s">
        <v>28</v>
      </c>
      <c r="P24" s="81" t="s">
        <v>28</v>
      </c>
      <c r="Q24" s="81" t="s">
        <v>269</v>
      </c>
      <c r="R24" s="81" t="str">
        <f>Q24</f>
        <v>1º BM - R$ 56.259,61</v>
      </c>
      <c r="S24" s="91">
        <f>56259.61</f>
        <v>56259.61</v>
      </c>
      <c r="T24" s="91">
        <f>S24</f>
        <v>56259.61</v>
      </c>
      <c r="U24" s="93" t="s">
        <v>270</v>
      </c>
    </row>
    <row r="25" spans="1:24" s="18" customFormat="1" ht="259.5" customHeight="1" x14ac:dyDescent="0.85">
      <c r="A25" s="96"/>
      <c r="B25" s="83"/>
      <c r="C25" s="83"/>
      <c r="D25" s="83"/>
      <c r="E25" s="83"/>
      <c r="F25" s="83"/>
      <c r="G25" s="83"/>
      <c r="H25" s="83"/>
      <c r="I25" s="80"/>
      <c r="J25" s="83"/>
      <c r="K25" s="92"/>
      <c r="L25" s="83"/>
      <c r="M25" s="83"/>
      <c r="N25" s="83"/>
      <c r="O25" s="83"/>
      <c r="P25" s="83"/>
      <c r="Q25" s="83"/>
      <c r="R25" s="83"/>
      <c r="S25" s="92"/>
      <c r="T25" s="92"/>
      <c r="U25" s="94"/>
    </row>
    <row r="26" spans="1:24" s="18" customFormat="1" ht="409.6" customHeight="1" x14ac:dyDescent="0.85">
      <c r="A26" s="42" t="s">
        <v>41</v>
      </c>
      <c r="B26" s="19" t="s">
        <v>42</v>
      </c>
      <c r="C26" s="19" t="s">
        <v>28</v>
      </c>
      <c r="D26" s="19" t="s">
        <v>40</v>
      </c>
      <c r="E26" s="43">
        <v>430000</v>
      </c>
      <c r="F26" s="19" t="s">
        <v>28</v>
      </c>
      <c r="G26" s="19" t="s">
        <v>44</v>
      </c>
      <c r="H26" s="19" t="s">
        <v>43</v>
      </c>
      <c r="I26" s="44">
        <v>43066</v>
      </c>
      <c r="J26" s="19" t="s">
        <v>31</v>
      </c>
      <c r="K26" s="45">
        <v>344114.5</v>
      </c>
      <c r="L26" s="44" t="str">
        <f>U26</f>
        <v>PARALISADA</v>
      </c>
      <c r="M26" s="19" t="s">
        <v>68</v>
      </c>
      <c r="N26" s="46" t="s">
        <v>28</v>
      </c>
      <c r="O26" s="46" t="s">
        <v>28</v>
      </c>
      <c r="P26" s="46" t="s">
        <v>28</v>
      </c>
      <c r="Q26" s="19" t="s">
        <v>210</v>
      </c>
      <c r="R26" s="19" t="str">
        <f>Q26</f>
        <v>1º BM - R$ 104.101,64
2º BM - R$ 30.559,83
3º BM - R$ 46.288,57                  4º BM - R$ 52.661,05                  5º BM - R$ 7.318,39</v>
      </c>
      <c r="S26" s="45">
        <v>240929.48</v>
      </c>
      <c r="T26" s="45">
        <f>S26</f>
        <v>240929.48</v>
      </c>
      <c r="U26" s="47" t="s">
        <v>72</v>
      </c>
      <c r="V26" s="23"/>
      <c r="W26" s="23"/>
      <c r="X26" s="23"/>
    </row>
    <row r="27" spans="1:24" s="18" customFormat="1" ht="409.5" customHeight="1" x14ac:dyDescent="0.85">
      <c r="A27" s="81" t="s">
        <v>54</v>
      </c>
      <c r="B27" s="81" t="s">
        <v>48</v>
      </c>
      <c r="C27" s="81" t="s">
        <v>58</v>
      </c>
      <c r="D27" s="81" t="s">
        <v>56</v>
      </c>
      <c r="E27" s="81" t="s">
        <v>59</v>
      </c>
      <c r="F27" s="81" t="s">
        <v>28</v>
      </c>
      <c r="G27" s="81" t="s">
        <v>49</v>
      </c>
      <c r="H27" s="81" t="s">
        <v>50</v>
      </c>
      <c r="I27" s="78">
        <v>43186</v>
      </c>
      <c r="J27" s="81" t="s">
        <v>52</v>
      </c>
      <c r="K27" s="91">
        <v>2228448.6</v>
      </c>
      <c r="L27" s="81" t="s">
        <v>27</v>
      </c>
      <c r="M27" s="81" t="s">
        <v>52</v>
      </c>
      <c r="N27" s="81" t="s">
        <v>66</v>
      </c>
      <c r="O27" s="81" t="s">
        <v>28</v>
      </c>
      <c r="P27" s="81" t="s">
        <v>28</v>
      </c>
      <c r="Q27" s="81" t="s">
        <v>345</v>
      </c>
      <c r="R27" s="81" t="str">
        <f>Q27</f>
        <v xml:space="preserve">1° BM - R$ 33.355,99
2° BM - R$ 48.702,21
3° BM - R$ 81.329,60
4° BM - R$ 92.758,93
1° BM 1° TA - 82.277,00             5º BM - R$ 89.134,74                  6º BM - R$ 41.752,69                  7º BM - R$ 72.234,76                   8º BM - R$ 74.721,05                  9º BM - R$ 20.274,96                10º BM - R$ 64.106,90               11º BM - R$ 131.709,78                              12º BM - R$ 30.216,56                  13º BM - R$ 12.256,52                   2º BM 1º T.A - R$ 14.590,90         14º BM - R$ 136.759,98                15º BM - R$ 49.891,47                3º BM 1º T.A - R$ 34.952,06                         16º BM - R$ 72.364,32                  17º BM - R$ 137.898,55            18º BM - R$ 65.525,24             19º BM - R$ 25.684,84                         20º BM - R$ 61.102,63             21º BM - R$ 110.325,81          22º BM - R$ 145.807,69          23º BM - R$ 90.414,36    24º BM - R$ 91.610,36      1º BM 8º T.A - R$ 62.347,47                          2º BM 8º T.A - R$ 58.343,66 </v>
      </c>
      <c r="S27" s="91">
        <f>33355.99+48702.21+81329.6+92758.93+82277+89134.74+41752.69+72234.76+74721.05+20274.96+64106.9+131709.78+30216.56+12256.52+14590.9+136759.98+49891.47+34952.06+72364.32+ 137898.55+65525.24+25684.84+61102.63+110325.81+145807.69+90414.36+91610.36+62347.47+58343.66</f>
        <v>2032451.0300000003</v>
      </c>
      <c r="T27" s="91">
        <f>S27</f>
        <v>2032451.0300000003</v>
      </c>
      <c r="U27" s="93" t="s">
        <v>27</v>
      </c>
      <c r="V27" s="23"/>
      <c r="W27" s="23"/>
      <c r="X27" s="23"/>
    </row>
    <row r="28" spans="1:24" s="18" customFormat="1" ht="409.5" customHeight="1" x14ac:dyDescent="0.85">
      <c r="A28" s="82"/>
      <c r="B28" s="82"/>
      <c r="C28" s="82"/>
      <c r="D28" s="82"/>
      <c r="E28" s="82"/>
      <c r="F28" s="82"/>
      <c r="G28" s="82"/>
      <c r="H28" s="82"/>
      <c r="I28" s="79"/>
      <c r="J28" s="82"/>
      <c r="K28" s="133"/>
      <c r="L28" s="82"/>
      <c r="M28" s="82"/>
      <c r="N28" s="82"/>
      <c r="O28" s="82"/>
      <c r="P28" s="82"/>
      <c r="Q28" s="82"/>
      <c r="R28" s="82"/>
      <c r="S28" s="133"/>
      <c r="T28" s="133"/>
      <c r="U28" s="134"/>
      <c r="V28" s="23"/>
      <c r="W28" s="23"/>
      <c r="X28" s="23"/>
    </row>
    <row r="29" spans="1:24" s="18" customFormat="1" ht="409.5" customHeight="1" x14ac:dyDescent="0.85">
      <c r="A29" s="82"/>
      <c r="B29" s="82"/>
      <c r="C29" s="82"/>
      <c r="D29" s="82"/>
      <c r="E29" s="82"/>
      <c r="F29" s="82"/>
      <c r="G29" s="82"/>
      <c r="H29" s="82"/>
      <c r="I29" s="79"/>
      <c r="J29" s="82"/>
      <c r="K29" s="133"/>
      <c r="L29" s="82"/>
      <c r="M29" s="82"/>
      <c r="N29" s="82"/>
      <c r="O29" s="82"/>
      <c r="P29" s="82"/>
      <c r="Q29" s="82"/>
      <c r="R29" s="82"/>
      <c r="S29" s="133"/>
      <c r="T29" s="133"/>
      <c r="U29" s="134"/>
      <c r="V29" s="23"/>
      <c r="W29" s="23"/>
      <c r="X29" s="23"/>
    </row>
    <row r="30" spans="1:24" s="18" customFormat="1" ht="409.5" customHeight="1" x14ac:dyDescent="0.85">
      <c r="A30" s="82"/>
      <c r="B30" s="82"/>
      <c r="C30" s="82"/>
      <c r="D30" s="82"/>
      <c r="E30" s="82"/>
      <c r="F30" s="82"/>
      <c r="G30" s="82"/>
      <c r="H30" s="82"/>
      <c r="I30" s="79"/>
      <c r="J30" s="82"/>
      <c r="K30" s="133"/>
      <c r="L30" s="82"/>
      <c r="M30" s="82"/>
      <c r="N30" s="82"/>
      <c r="O30" s="82"/>
      <c r="P30" s="82"/>
      <c r="Q30" s="82"/>
      <c r="R30" s="82"/>
      <c r="S30" s="133"/>
      <c r="T30" s="133"/>
      <c r="U30" s="134"/>
      <c r="V30" s="23"/>
      <c r="W30" s="23"/>
      <c r="X30" s="23"/>
    </row>
    <row r="31" spans="1:24" s="18" customFormat="1" ht="409.6" customHeight="1" x14ac:dyDescent="0.85">
      <c r="A31" s="83"/>
      <c r="B31" s="83"/>
      <c r="C31" s="83"/>
      <c r="D31" s="83"/>
      <c r="E31" s="83"/>
      <c r="F31" s="83"/>
      <c r="G31" s="83"/>
      <c r="H31" s="83"/>
      <c r="I31" s="80"/>
      <c r="J31" s="83"/>
      <c r="K31" s="92"/>
      <c r="L31" s="83"/>
      <c r="M31" s="83"/>
      <c r="N31" s="83"/>
      <c r="O31" s="83"/>
      <c r="P31" s="83"/>
      <c r="Q31" s="83"/>
      <c r="R31" s="83"/>
      <c r="S31" s="92"/>
      <c r="T31" s="92"/>
      <c r="U31" s="94"/>
      <c r="V31" s="23"/>
      <c r="W31" s="23"/>
      <c r="X31" s="23"/>
    </row>
    <row r="32" spans="1:24" s="18" customFormat="1" ht="409.5" customHeight="1" x14ac:dyDescent="0.85">
      <c r="A32" s="95" t="s">
        <v>55</v>
      </c>
      <c r="B32" s="81" t="s">
        <v>51</v>
      </c>
      <c r="C32" s="81" t="s">
        <v>57</v>
      </c>
      <c r="D32" s="81" t="s">
        <v>56</v>
      </c>
      <c r="E32" s="81" t="s">
        <v>59</v>
      </c>
      <c r="F32" s="81" t="s">
        <v>28</v>
      </c>
      <c r="G32" s="81" t="s">
        <v>46</v>
      </c>
      <c r="H32" s="81" t="s">
        <v>45</v>
      </c>
      <c r="I32" s="78">
        <v>43186</v>
      </c>
      <c r="J32" s="81" t="s">
        <v>52</v>
      </c>
      <c r="K32" s="91">
        <v>2246231.7599999998</v>
      </c>
      <c r="L32" s="81" t="str">
        <f>U32</f>
        <v>HOUVE DISTRATO (EM PROCESSO DE LICITAÇÃO)</v>
      </c>
      <c r="M32" s="81" t="s">
        <v>28</v>
      </c>
      <c r="N32" s="81" t="s">
        <v>28</v>
      </c>
      <c r="O32" s="81" t="s">
        <v>28</v>
      </c>
      <c r="P32" s="81" t="s">
        <v>28</v>
      </c>
      <c r="Q32" s="81" t="s">
        <v>209</v>
      </c>
      <c r="R32" s="81" t="str">
        <f>Q32</f>
        <v>1° BM - R$ 45.477.47
2° BM - R$ 85.536,31
3° BM - R$ 150.199,87
4° BM - R$ 96.500,23                   5º BM - R$ 46.358,85                     6º BM - R$ 81.539,03                  7º BM - R$ 59.328,94                    8º BM - R$ 59.592,77                    9º BM - R$ 33.170,22                10º BM - R$ 28.543,84</v>
      </c>
      <c r="S32" s="91">
        <v>686247.53</v>
      </c>
      <c r="T32" s="91">
        <f>S32</f>
        <v>686247.53</v>
      </c>
      <c r="U32" s="93" t="s">
        <v>265</v>
      </c>
      <c r="V32" s="23"/>
      <c r="W32" s="23"/>
      <c r="X32" s="23"/>
    </row>
    <row r="33" spans="1:24" s="18" customFormat="1" ht="409.5" customHeight="1" x14ac:dyDescent="0.85">
      <c r="A33" s="96"/>
      <c r="B33" s="83"/>
      <c r="C33" s="83"/>
      <c r="D33" s="83"/>
      <c r="E33" s="83"/>
      <c r="F33" s="83"/>
      <c r="G33" s="83"/>
      <c r="H33" s="83"/>
      <c r="I33" s="80"/>
      <c r="J33" s="83"/>
      <c r="K33" s="92"/>
      <c r="L33" s="83"/>
      <c r="M33" s="83"/>
      <c r="N33" s="83"/>
      <c r="O33" s="83"/>
      <c r="P33" s="83"/>
      <c r="Q33" s="83"/>
      <c r="R33" s="83"/>
      <c r="S33" s="92"/>
      <c r="T33" s="92"/>
      <c r="U33" s="94"/>
      <c r="V33" s="23"/>
      <c r="W33" s="23"/>
      <c r="X33" s="23"/>
    </row>
    <row r="34" spans="1:24" s="18" customFormat="1" ht="409.6" customHeight="1" x14ac:dyDescent="0.85">
      <c r="A34" s="95" t="s">
        <v>60</v>
      </c>
      <c r="B34" s="81" t="s">
        <v>65</v>
      </c>
      <c r="C34" s="81" t="s">
        <v>28</v>
      </c>
      <c r="D34" s="81" t="s">
        <v>28</v>
      </c>
      <c r="E34" s="81" t="s">
        <v>28</v>
      </c>
      <c r="F34" s="81" t="s">
        <v>28</v>
      </c>
      <c r="G34" s="81" t="s">
        <v>32</v>
      </c>
      <c r="H34" s="81" t="s">
        <v>30</v>
      </c>
      <c r="I34" s="78">
        <v>43220</v>
      </c>
      <c r="J34" s="81" t="s">
        <v>52</v>
      </c>
      <c r="K34" s="91">
        <v>1240184.24</v>
      </c>
      <c r="L34" s="81" t="s">
        <v>53</v>
      </c>
      <c r="M34" s="81" t="s">
        <v>28</v>
      </c>
      <c r="N34" s="81" t="s">
        <v>28</v>
      </c>
      <c r="O34" s="81" t="s">
        <v>28</v>
      </c>
      <c r="P34" s="81" t="s">
        <v>28</v>
      </c>
      <c r="Q34" s="81" t="s">
        <v>238</v>
      </c>
      <c r="R34" s="81" t="str">
        <f>Q34</f>
        <v>1º BM - R$ 75.123,00
2º BM - R$ 108.718,98
3º BM - R$ 200.525,65
4° BM - R$ 48.353,10
5° BM - R$ 58.108,22
6° BM - R$ 155.611,12
7° BM - R$ 10.627,86
8° BM - R$ 22.975,64                  9° BM - R$ 36.784,34
10° BM - R$ 34.305,26              11° BM - R$ 11.001,93
12° BM - R$ 10.125,66              13° BM - R$ 19.868,44
14° BM - R$ 22.243,96                     15° BM - R$ 13.387,82              16° BM - R$ 66.827,46              17° BM - R$ 223.007,48                  18° BM - R$ 111.927,40                      1º BM DO 3º T.A - R$ 101.974,45                                  2º BM DO 3º T.A - R$ 50.898,16 3º BM DO 3º T.A - R$ 115.117,84                                   19º BM - R$ 1.981,09                   4º BM DO 3º T.A - R$ 22.762,98</v>
      </c>
      <c r="S34" s="91">
        <f>1499494.86+ 22762.98</f>
        <v>1522257.84</v>
      </c>
      <c r="T34" s="91">
        <f>S34</f>
        <v>1522257.84</v>
      </c>
      <c r="U34" s="93" t="str">
        <f>L34</f>
        <v>FINALIZADA</v>
      </c>
      <c r="V34" s="23"/>
      <c r="W34" s="23"/>
      <c r="X34" s="23"/>
    </row>
    <row r="35" spans="1:24" s="18" customFormat="1" ht="409.6" customHeight="1" x14ac:dyDescent="0.85">
      <c r="A35" s="112"/>
      <c r="B35" s="82"/>
      <c r="C35" s="82"/>
      <c r="D35" s="82"/>
      <c r="E35" s="82"/>
      <c r="F35" s="82"/>
      <c r="G35" s="82"/>
      <c r="H35" s="82"/>
      <c r="I35" s="79"/>
      <c r="J35" s="82"/>
      <c r="K35" s="133"/>
      <c r="L35" s="82"/>
      <c r="M35" s="82"/>
      <c r="N35" s="82"/>
      <c r="O35" s="82"/>
      <c r="P35" s="82"/>
      <c r="Q35" s="82"/>
      <c r="R35" s="82"/>
      <c r="S35" s="133"/>
      <c r="T35" s="133"/>
      <c r="U35" s="134"/>
      <c r="V35" s="23"/>
      <c r="W35" s="23"/>
      <c r="X35" s="23"/>
    </row>
    <row r="36" spans="1:24" s="18" customFormat="1" ht="409.6" customHeight="1" x14ac:dyDescent="0.85">
      <c r="A36" s="112"/>
      <c r="B36" s="82"/>
      <c r="C36" s="82"/>
      <c r="D36" s="82"/>
      <c r="E36" s="82"/>
      <c r="F36" s="82"/>
      <c r="G36" s="82"/>
      <c r="H36" s="82"/>
      <c r="I36" s="79"/>
      <c r="J36" s="82"/>
      <c r="K36" s="133"/>
      <c r="L36" s="82"/>
      <c r="M36" s="82"/>
      <c r="N36" s="82"/>
      <c r="O36" s="82"/>
      <c r="P36" s="82"/>
      <c r="Q36" s="82"/>
      <c r="R36" s="82"/>
      <c r="S36" s="133"/>
      <c r="T36" s="133"/>
      <c r="U36" s="134"/>
      <c r="V36" s="23"/>
      <c r="W36" s="23"/>
      <c r="X36" s="23"/>
    </row>
    <row r="37" spans="1:24" s="18" customFormat="1" ht="409.6" customHeight="1" x14ac:dyDescent="0.85">
      <c r="A37" s="96"/>
      <c r="B37" s="83"/>
      <c r="C37" s="83"/>
      <c r="D37" s="83"/>
      <c r="E37" s="83"/>
      <c r="F37" s="83"/>
      <c r="G37" s="83"/>
      <c r="H37" s="83"/>
      <c r="I37" s="80"/>
      <c r="J37" s="83"/>
      <c r="K37" s="92"/>
      <c r="L37" s="83"/>
      <c r="M37" s="83"/>
      <c r="N37" s="83"/>
      <c r="O37" s="83"/>
      <c r="P37" s="83"/>
      <c r="Q37" s="83"/>
      <c r="R37" s="83"/>
      <c r="S37" s="92"/>
      <c r="T37" s="92"/>
      <c r="U37" s="94"/>
      <c r="V37" s="23"/>
      <c r="W37" s="23"/>
      <c r="X37" s="23"/>
    </row>
    <row r="38" spans="1:24" s="18" customFormat="1" ht="409.5" customHeight="1" x14ac:dyDescent="0.85">
      <c r="A38" s="40" t="s">
        <v>69</v>
      </c>
      <c r="B38" s="48" t="s">
        <v>99</v>
      </c>
      <c r="C38" s="48" t="s">
        <v>28</v>
      </c>
      <c r="D38" s="48" t="s">
        <v>28</v>
      </c>
      <c r="E38" s="48" t="s">
        <v>28</v>
      </c>
      <c r="F38" s="48" t="s">
        <v>28</v>
      </c>
      <c r="G38" s="48" t="s">
        <v>70</v>
      </c>
      <c r="H38" s="48" t="s">
        <v>71</v>
      </c>
      <c r="I38" s="40">
        <v>43426</v>
      </c>
      <c r="J38" s="48" t="s">
        <v>34</v>
      </c>
      <c r="K38" s="49">
        <v>381909.34</v>
      </c>
      <c r="L38" s="48" t="s">
        <v>96</v>
      </c>
      <c r="M38" s="48" t="s">
        <v>194</v>
      </c>
      <c r="N38" s="48" t="s">
        <v>28</v>
      </c>
      <c r="O38" s="50" t="s">
        <v>28</v>
      </c>
      <c r="P38" s="50" t="s">
        <v>28</v>
      </c>
      <c r="Q38" s="48" t="s">
        <v>208</v>
      </c>
      <c r="R38" s="48" t="str">
        <f>Q38</f>
        <v>1º BM - R$ 72.994,88                   2º BM - R$ 59.266,73                  3º BM - R$ 41.977,18                      4º BM - R$ 93.493,30                                   5º BM - R$ 46.253,39</v>
      </c>
      <c r="S38" s="49">
        <v>313985.48</v>
      </c>
      <c r="T38" s="49">
        <f>S38</f>
        <v>313985.48</v>
      </c>
      <c r="U38" s="48" t="str">
        <f>L38</f>
        <v>HOUVE DISTRATO</v>
      </c>
      <c r="V38" s="23"/>
      <c r="W38" s="23"/>
      <c r="X38" s="23"/>
    </row>
    <row r="39" spans="1:24" s="18" customFormat="1" ht="409.6" customHeight="1" x14ac:dyDescent="0.85">
      <c r="A39" s="89" t="s">
        <v>73</v>
      </c>
      <c r="B39" s="78" t="s">
        <v>74</v>
      </c>
      <c r="C39" s="78" t="s">
        <v>28</v>
      </c>
      <c r="D39" s="78" t="s">
        <v>28</v>
      </c>
      <c r="E39" s="78" t="s">
        <v>28</v>
      </c>
      <c r="F39" s="78" t="s">
        <v>28</v>
      </c>
      <c r="G39" s="78" t="s">
        <v>75</v>
      </c>
      <c r="H39" s="78" t="s">
        <v>76</v>
      </c>
      <c r="I39" s="78">
        <v>43283</v>
      </c>
      <c r="J39" s="78" t="s">
        <v>52</v>
      </c>
      <c r="K39" s="91">
        <v>1308821.69</v>
      </c>
      <c r="L39" s="78" t="s">
        <v>27</v>
      </c>
      <c r="M39" s="78" t="s">
        <v>266</v>
      </c>
      <c r="N39" s="141" t="s">
        <v>192</v>
      </c>
      <c r="O39" s="78" t="s">
        <v>28</v>
      </c>
      <c r="P39" s="78" t="s">
        <v>28</v>
      </c>
      <c r="Q39" s="78" t="s">
        <v>341</v>
      </c>
      <c r="R39" s="78" t="str">
        <f>Q39</f>
        <v xml:space="preserve">1º BM - R$ 100.701,23                   2º BM - R$ 92.301,71                        1º BM DO 2º T.A -                     R$ 156.279,15                                1º BM DO 4º T.A -                          R$ 65.812,72                                 3º BM - R$ 104.738,22      4º BM - R$ 79.885,50         5º BM - R$ 97.168,35      6º BM - R$ 202.751,19                      </v>
      </c>
      <c r="S39" s="91">
        <f>SUM(100701.23+92301.71+156279.15+65812.72+104738.22+79885.5+97168.35+202751.19)</f>
        <v>899638.06999999983</v>
      </c>
      <c r="T39" s="91">
        <f>S39</f>
        <v>899638.06999999983</v>
      </c>
      <c r="U39" s="76" t="s">
        <v>27</v>
      </c>
    </row>
    <row r="40" spans="1:24" s="18" customFormat="1" ht="330" customHeight="1" x14ac:dyDescent="0.85">
      <c r="A40" s="90"/>
      <c r="B40" s="80"/>
      <c r="C40" s="80"/>
      <c r="D40" s="80"/>
      <c r="E40" s="80"/>
      <c r="F40" s="80"/>
      <c r="G40" s="80"/>
      <c r="H40" s="80"/>
      <c r="I40" s="80"/>
      <c r="J40" s="80"/>
      <c r="K40" s="92"/>
      <c r="L40" s="80"/>
      <c r="M40" s="80"/>
      <c r="N40" s="142"/>
      <c r="O40" s="80"/>
      <c r="P40" s="80"/>
      <c r="Q40" s="80"/>
      <c r="R40" s="80"/>
      <c r="S40" s="92"/>
      <c r="T40" s="92"/>
      <c r="U40" s="77"/>
    </row>
    <row r="41" spans="1:24" s="18" customFormat="1" ht="409.6" customHeight="1" x14ac:dyDescent="0.85">
      <c r="A41" s="89" t="s">
        <v>77</v>
      </c>
      <c r="B41" s="78" t="s">
        <v>74</v>
      </c>
      <c r="C41" s="78" t="s">
        <v>28</v>
      </c>
      <c r="D41" s="78" t="s">
        <v>28</v>
      </c>
      <c r="E41" s="78" t="s">
        <v>28</v>
      </c>
      <c r="F41" s="78" t="s">
        <v>28</v>
      </c>
      <c r="G41" s="78" t="s">
        <v>75</v>
      </c>
      <c r="H41" s="78" t="s">
        <v>76</v>
      </c>
      <c r="I41" s="78">
        <v>43283</v>
      </c>
      <c r="J41" s="78" t="s">
        <v>52</v>
      </c>
      <c r="K41" s="91">
        <v>2023067.35</v>
      </c>
      <c r="L41" s="78" t="s">
        <v>27</v>
      </c>
      <c r="M41" s="78" t="s">
        <v>266</v>
      </c>
      <c r="N41" s="81" t="s">
        <v>319</v>
      </c>
      <c r="O41" s="78" t="s">
        <v>28</v>
      </c>
      <c r="P41" s="78" t="s">
        <v>28</v>
      </c>
      <c r="Q41" s="78" t="s">
        <v>342</v>
      </c>
      <c r="R41" s="78" t="str">
        <f>Q41</f>
        <v xml:space="preserve">1º BM - R$ 152.423,04                   2º BM - R$ 277.732,80                   1º BM DO 2º T.A -                     R$ 61.666,19                                    1º BM DO 4º T.A -                            R$ 74.231,13                                 3º BM - R$ 98.160,66                   4º BM - R$ 10.111,95                   5º BM - R$ 365.587,13                 1º BM DO 5º T.A -                            R$ 101.986,61                                  1º BM DO 6º T.A -                            R$ 84.205,65                        6º BM - R$ 183.928,32               7º BM - R$ 138.909,90          8º BM - R$ 113.016,79  </v>
      </c>
      <c r="S41" s="91">
        <f>152423.04+277732.8+61666.19+74231.13+98160.66+10111.95+365587.13+101986.61+84205.65+183928.32+138909.9+113016.79</f>
        <v>1661960.17</v>
      </c>
      <c r="T41" s="91">
        <f>S41</f>
        <v>1661960.17</v>
      </c>
      <c r="U41" s="76" t="s">
        <v>27</v>
      </c>
    </row>
    <row r="42" spans="1:24" s="18" customFormat="1" ht="409.6" customHeight="1" x14ac:dyDescent="0.85">
      <c r="A42" s="143"/>
      <c r="B42" s="79"/>
      <c r="C42" s="79"/>
      <c r="D42" s="79"/>
      <c r="E42" s="79"/>
      <c r="F42" s="79"/>
      <c r="G42" s="79"/>
      <c r="H42" s="79"/>
      <c r="I42" s="79"/>
      <c r="J42" s="79"/>
      <c r="K42" s="133"/>
      <c r="L42" s="79"/>
      <c r="M42" s="79"/>
      <c r="N42" s="82"/>
      <c r="O42" s="79"/>
      <c r="P42" s="79"/>
      <c r="Q42" s="79"/>
      <c r="R42" s="79"/>
      <c r="S42" s="133"/>
      <c r="T42" s="133"/>
      <c r="U42" s="88"/>
    </row>
    <row r="43" spans="1:24" s="18" customFormat="1" ht="409.6" customHeight="1" x14ac:dyDescent="0.85">
      <c r="A43" s="90"/>
      <c r="B43" s="80"/>
      <c r="C43" s="80"/>
      <c r="D43" s="80"/>
      <c r="E43" s="80"/>
      <c r="F43" s="80"/>
      <c r="G43" s="80"/>
      <c r="H43" s="80"/>
      <c r="I43" s="80"/>
      <c r="J43" s="80"/>
      <c r="K43" s="92"/>
      <c r="L43" s="80"/>
      <c r="M43" s="80"/>
      <c r="N43" s="83"/>
      <c r="O43" s="80"/>
      <c r="P43" s="80"/>
      <c r="Q43" s="80"/>
      <c r="R43" s="80"/>
      <c r="S43" s="92"/>
      <c r="T43" s="92"/>
      <c r="U43" s="77"/>
    </row>
    <row r="44" spans="1:24" s="18" customFormat="1" ht="409.6" customHeight="1" x14ac:dyDescent="0.85">
      <c r="A44" s="89" t="s">
        <v>78</v>
      </c>
      <c r="B44" s="78" t="s">
        <v>74</v>
      </c>
      <c r="C44" s="78" t="s">
        <v>28</v>
      </c>
      <c r="D44" s="78" t="s">
        <v>28</v>
      </c>
      <c r="E44" s="78" t="s">
        <v>28</v>
      </c>
      <c r="F44" s="78" t="s">
        <v>28</v>
      </c>
      <c r="G44" s="78" t="s">
        <v>75</v>
      </c>
      <c r="H44" s="78" t="s">
        <v>76</v>
      </c>
      <c r="I44" s="78">
        <v>43283</v>
      </c>
      <c r="J44" s="78" t="s">
        <v>52</v>
      </c>
      <c r="K44" s="91">
        <v>2021094.67</v>
      </c>
      <c r="L44" s="78" t="s">
        <v>27</v>
      </c>
      <c r="M44" s="78" t="s">
        <v>266</v>
      </c>
      <c r="N44" s="141" t="s">
        <v>277</v>
      </c>
      <c r="O44" s="78" t="s">
        <v>28</v>
      </c>
      <c r="P44" s="78" t="s">
        <v>28</v>
      </c>
      <c r="Q44" s="78" t="s">
        <v>343</v>
      </c>
      <c r="R44" s="78" t="str">
        <f>Q44</f>
        <v>1º BM - R$ 247.312,20                   2º BM - R$ 283.156,15                               1º BM DO 2º T.A -                        R$ 104.621,96                                  3º BM - R$ 208.524,23                    4º BM -R$ 399.130,39                         1º BM DO 4º T.A -                        R$ 100.794,29                                2º BM DO 2º T.A -                        R$ 45.883,20                                6º BM -R$ 194.251,76               7º BM -R$ 237.413,77             8º BM -R$ 84.843,56</v>
      </c>
      <c r="S44" s="91">
        <f>SUM(247312.2+283156.15+104621.96+208524.23+399130.39+100794.29+45883.2+194251.76+237413.77+84843.56)</f>
        <v>1905931.5100000002</v>
      </c>
      <c r="T44" s="91">
        <f>S44</f>
        <v>1905931.5100000002</v>
      </c>
      <c r="U44" s="76" t="s">
        <v>27</v>
      </c>
    </row>
    <row r="45" spans="1:24" s="18" customFormat="1" ht="330" customHeight="1" x14ac:dyDescent="0.85">
      <c r="A45" s="90"/>
      <c r="B45" s="80"/>
      <c r="C45" s="80"/>
      <c r="D45" s="80"/>
      <c r="E45" s="80"/>
      <c r="F45" s="80"/>
      <c r="G45" s="80"/>
      <c r="H45" s="80"/>
      <c r="I45" s="80"/>
      <c r="J45" s="80"/>
      <c r="K45" s="92"/>
      <c r="L45" s="80"/>
      <c r="M45" s="80"/>
      <c r="N45" s="142"/>
      <c r="O45" s="80"/>
      <c r="P45" s="80"/>
      <c r="Q45" s="80"/>
      <c r="R45" s="80"/>
      <c r="S45" s="92"/>
      <c r="T45" s="92"/>
      <c r="U45" s="77"/>
    </row>
    <row r="46" spans="1:24" s="18" customFormat="1" ht="390.75" customHeight="1" thickBot="1" x14ac:dyDescent="0.9">
      <c r="A46" s="51" t="s">
        <v>79</v>
      </c>
      <c r="B46" s="52" t="s">
        <v>80</v>
      </c>
      <c r="C46" s="52" t="s">
        <v>28</v>
      </c>
      <c r="D46" s="52" t="s">
        <v>28</v>
      </c>
      <c r="E46" s="52" t="s">
        <v>28</v>
      </c>
      <c r="F46" s="52" t="s">
        <v>28</v>
      </c>
      <c r="G46" s="52" t="s">
        <v>81</v>
      </c>
      <c r="H46" s="52" t="s">
        <v>82</v>
      </c>
      <c r="I46" s="52">
        <v>43206</v>
      </c>
      <c r="J46" s="52" t="s">
        <v>67</v>
      </c>
      <c r="K46" s="53">
        <v>119396.6</v>
      </c>
      <c r="L46" s="52" t="str">
        <f>U46</f>
        <v>FINALIZADA</v>
      </c>
      <c r="M46" s="48" t="s">
        <v>34</v>
      </c>
      <c r="N46" s="48" t="s">
        <v>188</v>
      </c>
      <c r="O46" s="54" t="s">
        <v>28</v>
      </c>
      <c r="P46" s="54" t="s">
        <v>28</v>
      </c>
      <c r="Q46" s="55" t="s">
        <v>83</v>
      </c>
      <c r="R46" s="55" t="s">
        <v>83</v>
      </c>
      <c r="S46" s="56">
        <v>42686.879999999997</v>
      </c>
      <c r="T46" s="56">
        <v>42686.879999999997</v>
      </c>
      <c r="U46" s="57" t="s">
        <v>53</v>
      </c>
    </row>
    <row r="47" spans="1:24" s="18" customFormat="1" ht="409.6" customHeight="1" x14ac:dyDescent="0.85">
      <c r="A47" s="89" t="s">
        <v>85</v>
      </c>
      <c r="B47" s="78" t="s">
        <v>84</v>
      </c>
      <c r="C47" s="78" t="s">
        <v>28</v>
      </c>
      <c r="D47" s="78" t="s">
        <v>28</v>
      </c>
      <c r="E47" s="78" t="s">
        <v>28</v>
      </c>
      <c r="F47" s="78" t="s">
        <v>28</v>
      </c>
      <c r="G47" s="78" t="s">
        <v>49</v>
      </c>
      <c r="H47" s="78" t="s">
        <v>50</v>
      </c>
      <c r="I47" s="78">
        <v>43426</v>
      </c>
      <c r="J47" s="78" t="s">
        <v>52</v>
      </c>
      <c r="K47" s="91">
        <v>584180.23</v>
      </c>
      <c r="L47" s="78" t="str">
        <f>U47</f>
        <v>HOUVE  DISTRATO (EM PROCESSO DE LICITAÇÃO)</v>
      </c>
      <c r="M47" s="78" t="s">
        <v>195</v>
      </c>
      <c r="N47" s="81" t="s">
        <v>28</v>
      </c>
      <c r="O47" s="78" t="s">
        <v>28</v>
      </c>
      <c r="P47" s="78" t="s">
        <v>28</v>
      </c>
      <c r="Q47" s="78" t="s">
        <v>207</v>
      </c>
      <c r="R47" s="78" t="str">
        <f t="shared" ref="R47:R68" si="0">Q47</f>
        <v>1° BM - R$ 34.726,78                   2° BM - R$ 38.439,78                  3° BM - R$ 18.358,46                  4° BM - R$ 30.419,08                          5° BM - R$ 17.674,92</v>
      </c>
      <c r="S47" s="91">
        <v>139619.01999999999</v>
      </c>
      <c r="T47" s="91">
        <f t="shared" ref="T47:T73" si="1">S47</f>
        <v>139619.01999999999</v>
      </c>
      <c r="U47" s="76" t="s">
        <v>327</v>
      </c>
    </row>
    <row r="48" spans="1:24" s="18" customFormat="1" ht="409.5" customHeight="1" thickBot="1" x14ac:dyDescent="0.9">
      <c r="A48" s="90"/>
      <c r="B48" s="80"/>
      <c r="C48" s="80"/>
      <c r="D48" s="80"/>
      <c r="E48" s="80"/>
      <c r="F48" s="80"/>
      <c r="G48" s="80"/>
      <c r="H48" s="80"/>
      <c r="I48" s="80"/>
      <c r="J48" s="80"/>
      <c r="K48" s="92"/>
      <c r="L48" s="80"/>
      <c r="M48" s="80"/>
      <c r="N48" s="83"/>
      <c r="O48" s="80"/>
      <c r="P48" s="80"/>
      <c r="Q48" s="80"/>
      <c r="R48" s="80"/>
      <c r="S48" s="92"/>
      <c r="T48" s="92"/>
      <c r="U48" s="77"/>
    </row>
    <row r="49" spans="1:21" s="18" customFormat="1" ht="409.6" customHeight="1" x14ac:dyDescent="0.85">
      <c r="A49" s="103" t="s">
        <v>87</v>
      </c>
      <c r="B49" s="135" t="s">
        <v>86</v>
      </c>
      <c r="C49" s="135" t="s">
        <v>28</v>
      </c>
      <c r="D49" s="135" t="s">
        <v>28</v>
      </c>
      <c r="E49" s="135" t="s">
        <v>28</v>
      </c>
      <c r="F49" s="135" t="s">
        <v>28</v>
      </c>
      <c r="G49" s="139" t="s">
        <v>88</v>
      </c>
      <c r="H49" s="139" t="s">
        <v>89</v>
      </c>
      <c r="I49" s="135">
        <v>43516</v>
      </c>
      <c r="J49" s="135" t="s">
        <v>52</v>
      </c>
      <c r="K49" s="137">
        <v>3292782.06</v>
      </c>
      <c r="L49" s="135" t="s">
        <v>27</v>
      </c>
      <c r="M49" s="139" t="s">
        <v>266</v>
      </c>
      <c r="N49" s="139" t="s">
        <v>278</v>
      </c>
      <c r="O49" s="109" t="s">
        <v>28</v>
      </c>
      <c r="P49" s="109" t="s">
        <v>28</v>
      </c>
      <c r="Q49" s="161" t="s">
        <v>346</v>
      </c>
      <c r="R49" s="161" t="str">
        <f>Q49</f>
        <v>1º BM - R$ 23.146,97                   2º BM - R$ 98.216,09                      3º BM - R$ 143.076,83                      4º BM - R$ 201.783,80                         5º BM - R$ 129.838,73                      6º BM - R$ 155.565,16                       7º BM - R$ 115.194,82                        8º BM - R$ 93.229,21                           1º BM DO 1º T.A - R$ 144.321,67                                  2º BM DO 1º T.A - R$ 21.107,02                                  9º BM - R$ 200.274,81                3º BM DO 1º T.A  - R$ 3.253,86  10º BM - R$ 128.599,73                  11º BM - R$ 119.471,44                 12º BM - R$ 156.580,33                  13º BM - R$ 65.319,74                   1º BM DO 5º T.A - R$ 89.839,32                           14º BM - R$ 137.805,45                  15º BM - R$ 56.575,94</v>
      </c>
      <c r="S49" s="161">
        <f>1577080.14+156580.33+65319.74+89839.32+137805.45+56575.94</f>
        <v>2083200.92</v>
      </c>
      <c r="T49" s="161">
        <f t="shared" si="1"/>
        <v>2083200.92</v>
      </c>
      <c r="U49" s="163" t="s">
        <v>27</v>
      </c>
    </row>
    <row r="50" spans="1:21" s="18" customFormat="1" ht="409.6" customHeight="1" x14ac:dyDescent="0.85">
      <c r="A50" s="104"/>
      <c r="B50" s="79"/>
      <c r="C50" s="79"/>
      <c r="D50" s="79"/>
      <c r="E50" s="79"/>
      <c r="F50" s="79"/>
      <c r="G50" s="82"/>
      <c r="H50" s="82"/>
      <c r="I50" s="79"/>
      <c r="J50" s="79"/>
      <c r="K50" s="85"/>
      <c r="L50" s="79"/>
      <c r="M50" s="82"/>
      <c r="N50" s="82"/>
      <c r="O50" s="110"/>
      <c r="P50" s="110"/>
      <c r="Q50" s="87"/>
      <c r="R50" s="87"/>
      <c r="S50" s="87"/>
      <c r="T50" s="87"/>
      <c r="U50" s="88"/>
    </row>
    <row r="51" spans="1:21" s="18" customFormat="1" ht="409.6" customHeight="1" x14ac:dyDescent="0.85">
      <c r="A51" s="104"/>
      <c r="B51" s="79"/>
      <c r="C51" s="79"/>
      <c r="D51" s="79"/>
      <c r="E51" s="79"/>
      <c r="F51" s="79"/>
      <c r="G51" s="82"/>
      <c r="H51" s="82"/>
      <c r="I51" s="79"/>
      <c r="J51" s="79"/>
      <c r="K51" s="85"/>
      <c r="L51" s="79"/>
      <c r="M51" s="82"/>
      <c r="N51" s="82"/>
      <c r="O51" s="110"/>
      <c r="P51" s="110"/>
      <c r="Q51" s="87"/>
      <c r="R51" s="87"/>
      <c r="S51" s="87"/>
      <c r="T51" s="87"/>
      <c r="U51" s="88"/>
    </row>
    <row r="52" spans="1:21" s="18" customFormat="1" ht="409.6" customHeight="1" thickBot="1" x14ac:dyDescent="0.9">
      <c r="A52" s="105"/>
      <c r="B52" s="136"/>
      <c r="C52" s="136"/>
      <c r="D52" s="136"/>
      <c r="E52" s="136"/>
      <c r="F52" s="136"/>
      <c r="G52" s="83"/>
      <c r="H52" s="83"/>
      <c r="I52" s="136"/>
      <c r="J52" s="136"/>
      <c r="K52" s="138"/>
      <c r="L52" s="136"/>
      <c r="M52" s="140"/>
      <c r="N52" s="140"/>
      <c r="O52" s="111"/>
      <c r="P52" s="111"/>
      <c r="Q52" s="162"/>
      <c r="R52" s="162"/>
      <c r="S52" s="162"/>
      <c r="T52" s="162"/>
      <c r="U52" s="164"/>
    </row>
    <row r="53" spans="1:21" s="18" customFormat="1" ht="357.75" customHeight="1" thickBot="1" x14ac:dyDescent="0.9">
      <c r="A53" s="58" t="s">
        <v>91</v>
      </c>
      <c r="B53" s="52" t="s">
        <v>90</v>
      </c>
      <c r="C53" s="52" t="s">
        <v>28</v>
      </c>
      <c r="D53" s="52" t="s">
        <v>28</v>
      </c>
      <c r="E53" s="52" t="s">
        <v>28</v>
      </c>
      <c r="F53" s="52" t="s">
        <v>28</v>
      </c>
      <c r="G53" s="48" t="s">
        <v>64</v>
      </c>
      <c r="H53" s="48" t="s">
        <v>63</v>
      </c>
      <c r="I53" s="52">
        <v>43579</v>
      </c>
      <c r="J53" s="52" t="s">
        <v>52</v>
      </c>
      <c r="K53" s="53">
        <v>100479.24</v>
      </c>
      <c r="L53" s="52" t="s">
        <v>27</v>
      </c>
      <c r="M53" s="55" t="s">
        <v>28</v>
      </c>
      <c r="N53" s="55" t="s">
        <v>28</v>
      </c>
      <c r="O53" s="54" t="s">
        <v>28</v>
      </c>
      <c r="P53" s="54" t="s">
        <v>28</v>
      </c>
      <c r="Q53" s="53" t="s">
        <v>95</v>
      </c>
      <c r="R53" s="59" t="str">
        <f t="shared" si="0"/>
        <v>1º BM - R$ 25.271,58</v>
      </c>
      <c r="S53" s="56">
        <v>25271.58</v>
      </c>
      <c r="T53" s="56">
        <f t="shared" si="1"/>
        <v>25271.58</v>
      </c>
      <c r="U53" s="57" t="s">
        <v>27</v>
      </c>
    </row>
    <row r="54" spans="1:21" s="72" customFormat="1" ht="409.6" customHeight="1" x14ac:dyDescent="0.85">
      <c r="A54" s="103" t="s">
        <v>93</v>
      </c>
      <c r="B54" s="78" t="s">
        <v>94</v>
      </c>
      <c r="C54" s="78" t="s">
        <v>28</v>
      </c>
      <c r="D54" s="78" t="s">
        <v>28</v>
      </c>
      <c r="E54" s="78" t="s">
        <v>28</v>
      </c>
      <c r="F54" s="78" t="s">
        <v>28</v>
      </c>
      <c r="G54" s="81" t="s">
        <v>61</v>
      </c>
      <c r="H54" s="81" t="s">
        <v>62</v>
      </c>
      <c r="I54" s="78">
        <v>43549</v>
      </c>
      <c r="J54" s="81" t="s">
        <v>52</v>
      </c>
      <c r="K54" s="84">
        <v>311559.02</v>
      </c>
      <c r="L54" s="78" t="str">
        <f>U54</f>
        <v>FINALIZADA</v>
      </c>
      <c r="M54" s="81" t="s">
        <v>195</v>
      </c>
      <c r="N54" s="81" t="s">
        <v>189</v>
      </c>
      <c r="O54" s="81" t="s">
        <v>28</v>
      </c>
      <c r="P54" s="81" t="s">
        <v>28</v>
      </c>
      <c r="Q54" s="74" t="s">
        <v>290</v>
      </c>
      <c r="R54" s="74" t="str">
        <f t="shared" si="0"/>
        <v>1º BM - R$ 75.536,28                        2º BM - R$ 57.270,30                     1º BM DO 1º T.A - R$ 17.704,31                                  3º BM - R$ 50.002,27                             4º BM - R$ 11.932,71                       5º BM - R$ 50.471,06                        6º BM - R$ 10.772,60</v>
      </c>
      <c r="S54" s="74">
        <f>200513.16+11932.71+50471.06+10772.6</f>
        <v>273689.52999999997</v>
      </c>
      <c r="T54" s="74">
        <f t="shared" si="1"/>
        <v>273689.52999999997</v>
      </c>
      <c r="U54" s="76" t="s">
        <v>53</v>
      </c>
    </row>
    <row r="55" spans="1:21" s="72" customFormat="1" ht="409.6" customHeight="1" x14ac:dyDescent="0.85">
      <c r="A55" s="105"/>
      <c r="B55" s="80"/>
      <c r="C55" s="80"/>
      <c r="D55" s="80"/>
      <c r="E55" s="80"/>
      <c r="F55" s="80"/>
      <c r="G55" s="83"/>
      <c r="H55" s="83"/>
      <c r="I55" s="80"/>
      <c r="J55" s="83"/>
      <c r="K55" s="86"/>
      <c r="L55" s="80"/>
      <c r="M55" s="83"/>
      <c r="N55" s="83"/>
      <c r="O55" s="83"/>
      <c r="P55" s="83"/>
      <c r="Q55" s="75"/>
      <c r="R55" s="75"/>
      <c r="S55" s="75"/>
      <c r="T55" s="75"/>
      <c r="U55" s="77"/>
    </row>
    <row r="56" spans="1:21" s="18" customFormat="1" ht="409.5" customHeight="1" x14ac:dyDescent="0.85">
      <c r="A56" s="78" t="s">
        <v>102</v>
      </c>
      <c r="B56" s="78" t="s">
        <v>100</v>
      </c>
      <c r="C56" s="78" t="s">
        <v>28</v>
      </c>
      <c r="D56" s="78" t="s">
        <v>28</v>
      </c>
      <c r="E56" s="78" t="s">
        <v>28</v>
      </c>
      <c r="F56" s="78" t="s">
        <v>28</v>
      </c>
      <c r="G56" s="81" t="s">
        <v>64</v>
      </c>
      <c r="H56" s="81" t="s">
        <v>63</v>
      </c>
      <c r="I56" s="78">
        <v>43612</v>
      </c>
      <c r="J56" s="78" t="s">
        <v>101</v>
      </c>
      <c r="K56" s="84">
        <v>642994.6</v>
      </c>
      <c r="L56" s="78" t="s">
        <v>53</v>
      </c>
      <c r="M56" s="81" t="s">
        <v>266</v>
      </c>
      <c r="N56" s="106" t="s">
        <v>118</v>
      </c>
      <c r="O56" s="81" t="s">
        <v>28</v>
      </c>
      <c r="P56" s="81" t="s">
        <v>28</v>
      </c>
      <c r="Q56" s="74" t="s">
        <v>320</v>
      </c>
      <c r="R56" s="74" t="str">
        <f>Q56</f>
        <v>1º BM - R$ 32.834,44                  1º BM DO 1º T.A - R$ 36.599,19                                  2º BM - R$ 47.663,24                             3º BM - R$ 21.205,99                          2º BM DO 1º T.A - R$ 11.853,10                                            4º BM - R$ 30.812,11                    3º BM DO 1º T.A - R$ 13.279,31                                   5º BM - R$ 48.413,15                     6º BM - R$ 27.894,12                    7º BM - R$ 48.828,91                   8º BM - R$ 26.633,03                              9º BM - R$ 49.378,26                 10º BM - R$ 29.651,56              11º BM - R$ 46.925,46                   12º BM - R$ 34.159,27                      13º BM - R$ 17.735,39                14º BM - R$ 61.780,17               15º BM - R$ 27.653,66               16º BM - R$ 19.340,26                    17º BM - R$ 30.530,58                       18º BM - R$ 21.010,67</v>
      </c>
      <c r="S56" s="74">
        <f>32834.44+36599.19+47663.24+21205.99+11853.1+30812.11+13279.31+48413.15+27894.12+48828.91+26633.03+49378.26+29651.56+46925.46+34159.27+17735.39+61780.17+27653.66+19340.26+30530.58+21010.67</f>
        <v>684181.87000000023</v>
      </c>
      <c r="T56" s="74">
        <f t="shared" si="1"/>
        <v>684181.87000000023</v>
      </c>
      <c r="U56" s="76" t="str">
        <f>L56</f>
        <v>FINALIZADA</v>
      </c>
    </row>
    <row r="57" spans="1:21" s="18" customFormat="1" ht="409.5" customHeight="1" x14ac:dyDescent="0.85">
      <c r="A57" s="79"/>
      <c r="B57" s="79"/>
      <c r="C57" s="79"/>
      <c r="D57" s="79"/>
      <c r="E57" s="79"/>
      <c r="F57" s="79"/>
      <c r="G57" s="82"/>
      <c r="H57" s="82"/>
      <c r="I57" s="79"/>
      <c r="J57" s="79"/>
      <c r="K57" s="85"/>
      <c r="L57" s="79"/>
      <c r="M57" s="82"/>
      <c r="N57" s="107"/>
      <c r="O57" s="82"/>
      <c r="P57" s="82"/>
      <c r="Q57" s="87"/>
      <c r="R57" s="87"/>
      <c r="S57" s="87"/>
      <c r="T57" s="87"/>
      <c r="U57" s="88"/>
    </row>
    <row r="58" spans="1:21" s="18" customFormat="1" ht="162" customHeight="1" x14ac:dyDescent="0.85">
      <c r="A58" s="79"/>
      <c r="B58" s="79"/>
      <c r="C58" s="79"/>
      <c r="D58" s="79"/>
      <c r="E58" s="79"/>
      <c r="F58" s="79"/>
      <c r="G58" s="82"/>
      <c r="H58" s="82"/>
      <c r="I58" s="79"/>
      <c r="J58" s="79"/>
      <c r="K58" s="85"/>
      <c r="L58" s="79"/>
      <c r="M58" s="82"/>
      <c r="N58" s="107"/>
      <c r="O58" s="82"/>
      <c r="P58" s="82"/>
      <c r="Q58" s="87"/>
      <c r="R58" s="87"/>
      <c r="S58" s="87"/>
      <c r="T58" s="87"/>
      <c r="U58" s="88"/>
    </row>
    <row r="59" spans="1:21" s="18" customFormat="1" ht="162" customHeight="1" x14ac:dyDescent="0.85">
      <c r="A59" s="79"/>
      <c r="B59" s="79"/>
      <c r="C59" s="79"/>
      <c r="D59" s="79"/>
      <c r="E59" s="79"/>
      <c r="F59" s="79"/>
      <c r="G59" s="82"/>
      <c r="H59" s="82"/>
      <c r="I59" s="79"/>
      <c r="J59" s="79"/>
      <c r="K59" s="85"/>
      <c r="L59" s="79"/>
      <c r="M59" s="82"/>
      <c r="N59" s="107"/>
      <c r="O59" s="82"/>
      <c r="P59" s="82"/>
      <c r="Q59" s="87"/>
      <c r="R59" s="87"/>
      <c r="S59" s="87"/>
      <c r="T59" s="87"/>
      <c r="U59" s="88"/>
    </row>
    <row r="60" spans="1:21" s="18" customFormat="1" ht="409.5" customHeight="1" x14ac:dyDescent="0.85">
      <c r="A60" s="80"/>
      <c r="B60" s="80"/>
      <c r="C60" s="80"/>
      <c r="D60" s="80"/>
      <c r="E60" s="80"/>
      <c r="F60" s="80"/>
      <c r="G60" s="83"/>
      <c r="H60" s="83"/>
      <c r="I60" s="80"/>
      <c r="J60" s="80"/>
      <c r="K60" s="86"/>
      <c r="L60" s="80"/>
      <c r="M60" s="83"/>
      <c r="N60" s="108"/>
      <c r="O60" s="83"/>
      <c r="P60" s="83"/>
      <c r="Q60" s="75"/>
      <c r="R60" s="75"/>
      <c r="S60" s="75"/>
      <c r="T60" s="75"/>
      <c r="U60" s="77"/>
    </row>
    <row r="61" spans="1:21" s="18" customFormat="1" ht="409.6" customHeight="1" x14ac:dyDescent="0.85">
      <c r="A61" s="78" t="s">
        <v>103</v>
      </c>
      <c r="B61" s="78" t="s">
        <v>104</v>
      </c>
      <c r="C61" s="78" t="s">
        <v>28</v>
      </c>
      <c r="D61" s="78" t="s">
        <v>28</v>
      </c>
      <c r="E61" s="78" t="s">
        <v>28</v>
      </c>
      <c r="F61" s="78" t="s">
        <v>28</v>
      </c>
      <c r="G61" s="81" t="s">
        <v>106</v>
      </c>
      <c r="H61" s="81" t="s">
        <v>105</v>
      </c>
      <c r="I61" s="78">
        <v>43304</v>
      </c>
      <c r="J61" s="78" t="s">
        <v>52</v>
      </c>
      <c r="K61" s="84">
        <v>642332.43000000005</v>
      </c>
      <c r="L61" s="78" t="s">
        <v>53</v>
      </c>
      <c r="M61" s="81" t="s">
        <v>206</v>
      </c>
      <c r="N61" s="106" t="s">
        <v>212</v>
      </c>
      <c r="O61" s="81" t="s">
        <v>28</v>
      </c>
      <c r="P61" s="81" t="s">
        <v>28</v>
      </c>
      <c r="Q61" s="74" t="s">
        <v>219</v>
      </c>
      <c r="R61" s="74" t="str">
        <f>Q61</f>
        <v xml:space="preserve">1º BM - R$ 37.503,45                   2º BM - R$ 12.759,47                       1º BM DO 2º T.A - R$ 35.036,43                                      2º BM DO 2º T.A - R$ 29.261,22                              3º BM - R$ 67.420,99                    4º BM - R$ 32.249,42                    3º BM DO 2º T.A - R$ 64.029,91                            5º BM - R$ 39.094,19                      6º BM - R$ 41.127,72                    1º BM DO 3º T.A - R$ 29.801,22                                    7º BM - R$ 12.818,85                         8º BM - R$ 63.418,95                      9º BM - R$ 35.320,75                    10º BM - R$ 59.732,31                     11º BM - R$ 29.977,89                      12º BM - R$ 100.191,54            13º BM - R$ 52.531,69              14º BM - R$ 34.515,10              15º BM - R$ 15.035,88       </v>
      </c>
      <c r="S61" s="74">
        <f>358482.8+29801.22+12818.85+63418.95+35320.75+59732.31+29977.89+100191.54+52531.69+34515.1+15035.88</f>
        <v>791826.98</v>
      </c>
      <c r="T61" s="74">
        <f t="shared" si="1"/>
        <v>791826.98</v>
      </c>
      <c r="U61" s="76" t="str">
        <f>L61</f>
        <v>FINALIZADA</v>
      </c>
    </row>
    <row r="62" spans="1:21" s="18" customFormat="1" ht="409.6" customHeight="1" x14ac:dyDescent="0.85">
      <c r="A62" s="79"/>
      <c r="B62" s="79"/>
      <c r="C62" s="79"/>
      <c r="D62" s="79"/>
      <c r="E62" s="79"/>
      <c r="F62" s="79"/>
      <c r="G62" s="82"/>
      <c r="H62" s="82"/>
      <c r="I62" s="79"/>
      <c r="J62" s="79"/>
      <c r="K62" s="85"/>
      <c r="L62" s="79"/>
      <c r="M62" s="82"/>
      <c r="N62" s="107"/>
      <c r="O62" s="82"/>
      <c r="P62" s="82"/>
      <c r="Q62" s="87"/>
      <c r="R62" s="87"/>
      <c r="S62" s="87"/>
      <c r="T62" s="87"/>
      <c r="U62" s="88"/>
    </row>
    <row r="63" spans="1:21" s="18" customFormat="1" ht="409.6" customHeight="1" x14ac:dyDescent="0.85">
      <c r="A63" s="79"/>
      <c r="B63" s="79"/>
      <c r="C63" s="79"/>
      <c r="D63" s="79"/>
      <c r="E63" s="79"/>
      <c r="F63" s="79"/>
      <c r="G63" s="82"/>
      <c r="H63" s="82"/>
      <c r="I63" s="79"/>
      <c r="J63" s="79"/>
      <c r="K63" s="85"/>
      <c r="L63" s="79"/>
      <c r="M63" s="82"/>
      <c r="N63" s="107"/>
      <c r="O63" s="82"/>
      <c r="P63" s="82"/>
      <c r="Q63" s="87"/>
      <c r="R63" s="87"/>
      <c r="S63" s="87"/>
      <c r="T63" s="87"/>
      <c r="U63" s="88"/>
    </row>
    <row r="64" spans="1:21" s="18" customFormat="1" ht="409.6" customHeight="1" x14ac:dyDescent="0.85">
      <c r="A64" s="80"/>
      <c r="B64" s="80"/>
      <c r="C64" s="80"/>
      <c r="D64" s="80"/>
      <c r="E64" s="80"/>
      <c r="F64" s="80"/>
      <c r="G64" s="83"/>
      <c r="H64" s="83"/>
      <c r="I64" s="80"/>
      <c r="J64" s="80"/>
      <c r="K64" s="86"/>
      <c r="L64" s="80"/>
      <c r="M64" s="83"/>
      <c r="N64" s="108"/>
      <c r="O64" s="83"/>
      <c r="P64" s="83"/>
      <c r="Q64" s="75"/>
      <c r="R64" s="75"/>
      <c r="S64" s="75"/>
      <c r="T64" s="75"/>
      <c r="U64" s="77"/>
    </row>
    <row r="65" spans="1:21" s="18" customFormat="1" ht="409.6" customHeight="1" x14ac:dyDescent="0.85">
      <c r="A65" s="78" t="s">
        <v>107</v>
      </c>
      <c r="B65" s="78" t="s">
        <v>108</v>
      </c>
      <c r="C65" s="78" t="s">
        <v>28</v>
      </c>
      <c r="D65" s="78" t="s">
        <v>28</v>
      </c>
      <c r="E65" s="78" t="s">
        <v>28</v>
      </c>
      <c r="F65" s="78" t="s">
        <v>28</v>
      </c>
      <c r="G65" s="81" t="s">
        <v>109</v>
      </c>
      <c r="H65" s="81" t="s">
        <v>110</v>
      </c>
      <c r="I65" s="78">
        <v>43220</v>
      </c>
      <c r="J65" s="78" t="s">
        <v>52</v>
      </c>
      <c r="K65" s="84">
        <v>524499</v>
      </c>
      <c r="L65" s="78" t="s">
        <v>53</v>
      </c>
      <c r="M65" s="81" t="s">
        <v>206</v>
      </c>
      <c r="N65" s="106" t="s">
        <v>190</v>
      </c>
      <c r="O65" s="81" t="s">
        <v>28</v>
      </c>
      <c r="P65" s="81" t="s">
        <v>28</v>
      </c>
      <c r="Q65" s="74" t="s">
        <v>239</v>
      </c>
      <c r="R65" s="74" t="str">
        <f t="shared" si="0"/>
        <v>1º BM - R$ 42.807,02                   2º BM - R$ 42.847,88                    3º BM - R$ 56.316,02                 4º BM - R$ 35.735,47                       1º BM DO 2º T.A -                        R$ 33.964,84                                   2º BM DO 2º T.A -                         R$ 39.990,79                                   5º BM - R$ 21.771,32                                    6º BM - R$ 18.351,28                           7º BM - R$ 98.959,66                  8º BM - R$ 65.290,90                 9º BM - R$ 29.972,91                   10º BM - R$ 46.074,64               11º BM - R$ 51.947,96                         3º BM DO 2º T.A -                         R$ 19.533,09                                     4º BM DO 2º T.A -                         R$ 17.717,06</v>
      </c>
      <c r="S65" s="74">
        <f>211671.23+39990.79+21771.32+18351.28+98959.66+65290.9+29972.91+46074.64+51947.96+19533.09+17717.06</f>
        <v>621280.84</v>
      </c>
      <c r="T65" s="74">
        <f t="shared" si="1"/>
        <v>621280.84</v>
      </c>
      <c r="U65" s="76" t="str">
        <f>L65</f>
        <v>FINALIZADA</v>
      </c>
    </row>
    <row r="66" spans="1:21" s="18" customFormat="1" ht="409.6" customHeight="1" x14ac:dyDescent="0.85">
      <c r="A66" s="79"/>
      <c r="B66" s="79"/>
      <c r="C66" s="79"/>
      <c r="D66" s="79"/>
      <c r="E66" s="79"/>
      <c r="F66" s="79"/>
      <c r="G66" s="82"/>
      <c r="H66" s="82"/>
      <c r="I66" s="79"/>
      <c r="J66" s="79"/>
      <c r="K66" s="85"/>
      <c r="L66" s="79"/>
      <c r="M66" s="82"/>
      <c r="N66" s="107"/>
      <c r="O66" s="82"/>
      <c r="P66" s="82"/>
      <c r="Q66" s="87"/>
      <c r="R66" s="87"/>
      <c r="S66" s="87"/>
      <c r="T66" s="87"/>
      <c r="U66" s="88"/>
    </row>
    <row r="67" spans="1:21" s="18" customFormat="1" ht="409.5" customHeight="1" x14ac:dyDescent="0.85">
      <c r="A67" s="80"/>
      <c r="B67" s="80"/>
      <c r="C67" s="80"/>
      <c r="D67" s="60"/>
      <c r="E67" s="60"/>
      <c r="F67" s="60"/>
      <c r="G67" s="83"/>
      <c r="H67" s="83"/>
      <c r="I67" s="80"/>
      <c r="J67" s="80"/>
      <c r="K67" s="86"/>
      <c r="L67" s="80"/>
      <c r="M67" s="83"/>
      <c r="N67" s="108"/>
      <c r="O67" s="83"/>
      <c r="P67" s="83"/>
      <c r="Q67" s="75"/>
      <c r="R67" s="75"/>
      <c r="S67" s="75"/>
      <c r="T67" s="75"/>
      <c r="U67" s="77"/>
    </row>
    <row r="68" spans="1:21" s="18" customFormat="1" ht="409.5" customHeight="1" x14ac:dyDescent="0.85">
      <c r="A68" s="78" t="s">
        <v>111</v>
      </c>
      <c r="B68" s="78" t="s">
        <v>112</v>
      </c>
      <c r="C68" s="78" t="s">
        <v>28</v>
      </c>
      <c r="D68" s="78" t="s">
        <v>28</v>
      </c>
      <c r="E68" s="78" t="s">
        <v>28</v>
      </c>
      <c r="F68" s="78" t="s">
        <v>28</v>
      </c>
      <c r="G68" s="81" t="s">
        <v>64</v>
      </c>
      <c r="H68" s="81" t="s">
        <v>63</v>
      </c>
      <c r="I68" s="78">
        <v>43427</v>
      </c>
      <c r="J68" s="78" t="s">
        <v>52</v>
      </c>
      <c r="K68" s="84">
        <v>668156.64</v>
      </c>
      <c r="L68" s="78" t="s">
        <v>53</v>
      </c>
      <c r="M68" s="81" t="s">
        <v>206</v>
      </c>
      <c r="N68" s="106" t="s">
        <v>191</v>
      </c>
      <c r="O68" s="81" t="s">
        <v>28</v>
      </c>
      <c r="P68" s="81" t="s">
        <v>28</v>
      </c>
      <c r="Q68" s="74" t="s">
        <v>291</v>
      </c>
      <c r="R68" s="74" t="str">
        <f t="shared" si="0"/>
        <v>1º BM - R$ 44.194,36                     2º BM - R$ 68.501,95                                 3º BM - R$ 49.234,63                       4º BM - R$ 40.026,09                   1º BM DO 1º T.A -                         R$ 49.428,87                                             5º BM - R$ 23.269,23                       6º BM - R$ 49.361,42                  7º BM - R$ 45.085,41                     8º BM - R$ 30.800,86                    9º BM - R$ 14.935,27                     10º BM - R$ 37.352,40                     11º BM - R$ 34.014,84                     12º BM - R$ 21.120,96                       13º BM - R$ 66.783,07                     14º BM - R$ 61.332,95                     15º BM - R$ 26.381,88                 16º BM - R$ 28.051,09</v>
      </c>
      <c r="S68" s="74">
        <f>251385.9+23269.23+49361.42+45085.41+30800.86+14935.27+37352.4+34014.84+21120.96+66783.07+61332.95+26381.88+28051.09</f>
        <v>689875.27999999991</v>
      </c>
      <c r="T68" s="74">
        <f t="shared" si="1"/>
        <v>689875.27999999991</v>
      </c>
      <c r="U68" s="76" t="str">
        <f>L68</f>
        <v>FINALIZADA</v>
      </c>
    </row>
    <row r="69" spans="1:21" s="18" customFormat="1" ht="409.5" customHeight="1" x14ac:dyDescent="0.85">
      <c r="A69" s="79"/>
      <c r="B69" s="79"/>
      <c r="C69" s="79"/>
      <c r="D69" s="79"/>
      <c r="E69" s="79"/>
      <c r="F69" s="79"/>
      <c r="G69" s="82"/>
      <c r="H69" s="82"/>
      <c r="I69" s="79"/>
      <c r="J69" s="79"/>
      <c r="K69" s="85"/>
      <c r="L69" s="79"/>
      <c r="M69" s="82"/>
      <c r="N69" s="107"/>
      <c r="O69" s="82"/>
      <c r="P69" s="82"/>
      <c r="Q69" s="87"/>
      <c r="R69" s="87"/>
      <c r="S69" s="87"/>
      <c r="T69" s="87"/>
      <c r="U69" s="88"/>
    </row>
    <row r="70" spans="1:21" s="18" customFormat="1" ht="409.5" customHeight="1" x14ac:dyDescent="0.85">
      <c r="A70" s="80"/>
      <c r="B70" s="80"/>
      <c r="C70" s="80"/>
      <c r="D70" s="80"/>
      <c r="E70" s="80"/>
      <c r="F70" s="80"/>
      <c r="G70" s="83"/>
      <c r="H70" s="83"/>
      <c r="I70" s="80"/>
      <c r="J70" s="80"/>
      <c r="K70" s="86"/>
      <c r="L70" s="80"/>
      <c r="M70" s="83"/>
      <c r="N70" s="108"/>
      <c r="O70" s="83"/>
      <c r="P70" s="83"/>
      <c r="Q70" s="75"/>
      <c r="R70" s="75"/>
      <c r="S70" s="75"/>
      <c r="T70" s="75"/>
      <c r="U70" s="77"/>
    </row>
    <row r="71" spans="1:21" s="18" customFormat="1" ht="409.6" customHeight="1" x14ac:dyDescent="0.85">
      <c r="A71" s="103" t="s">
        <v>116</v>
      </c>
      <c r="B71" s="78" t="s">
        <v>113</v>
      </c>
      <c r="C71" s="78" t="s">
        <v>28</v>
      </c>
      <c r="D71" s="78" t="s">
        <v>28</v>
      </c>
      <c r="E71" s="78" t="s">
        <v>28</v>
      </c>
      <c r="F71" s="78" t="s">
        <v>28</v>
      </c>
      <c r="G71" s="81" t="s">
        <v>114</v>
      </c>
      <c r="H71" s="81" t="s">
        <v>115</v>
      </c>
      <c r="I71" s="78">
        <v>43362</v>
      </c>
      <c r="J71" s="81" t="s">
        <v>31</v>
      </c>
      <c r="K71" s="84">
        <v>301876.34999999998</v>
      </c>
      <c r="L71" s="78" t="s">
        <v>27</v>
      </c>
      <c r="M71" s="81" t="s">
        <v>28</v>
      </c>
      <c r="N71" s="81" t="s">
        <v>28</v>
      </c>
      <c r="O71" s="81" t="s">
        <v>28</v>
      </c>
      <c r="P71" s="81" t="s">
        <v>28</v>
      </c>
      <c r="Q71" s="74" t="s">
        <v>240</v>
      </c>
      <c r="R71" s="74" t="str">
        <f>Q71</f>
        <v xml:space="preserve">1° BM - R$ 72.597,60                           2° BM - R$ 102.386,72                 3° BM - R$ 35.595,48                          4° BM - R$ 17.880,28                         5° BM - R$ 21.909,32                                 6° BM - R$ 18.804,38                 7° BM - R$ 9.376,21   </v>
      </c>
      <c r="S71" s="74">
        <f>174984.32+35595.48+17880.28+21909.32+18804.38+9376.21</f>
        <v>278549.99000000005</v>
      </c>
      <c r="T71" s="74">
        <f t="shared" si="1"/>
        <v>278549.99000000005</v>
      </c>
      <c r="U71" s="76" t="str">
        <f>L71</f>
        <v>EM ANDAMENTO</v>
      </c>
    </row>
    <row r="72" spans="1:21" s="18" customFormat="1" ht="409.6" customHeight="1" x14ac:dyDescent="0.85">
      <c r="A72" s="105"/>
      <c r="B72" s="80"/>
      <c r="C72" s="80"/>
      <c r="D72" s="80"/>
      <c r="E72" s="80"/>
      <c r="F72" s="80"/>
      <c r="G72" s="83"/>
      <c r="H72" s="83"/>
      <c r="I72" s="80"/>
      <c r="J72" s="83"/>
      <c r="K72" s="86"/>
      <c r="L72" s="80"/>
      <c r="M72" s="83"/>
      <c r="N72" s="83"/>
      <c r="O72" s="83"/>
      <c r="P72" s="83"/>
      <c r="Q72" s="75"/>
      <c r="R72" s="75"/>
      <c r="S72" s="75"/>
      <c r="T72" s="75"/>
      <c r="U72" s="77"/>
    </row>
    <row r="73" spans="1:21" s="72" customFormat="1" ht="409.6" customHeight="1" x14ac:dyDescent="0.85">
      <c r="A73" s="103" t="s">
        <v>93</v>
      </c>
      <c r="B73" s="78" t="s">
        <v>117</v>
      </c>
      <c r="C73" s="78" t="s">
        <v>28</v>
      </c>
      <c r="D73" s="78" t="s">
        <v>28</v>
      </c>
      <c r="E73" s="78" t="s">
        <v>28</v>
      </c>
      <c r="F73" s="78" t="s">
        <v>28</v>
      </c>
      <c r="G73" s="81" t="s">
        <v>97</v>
      </c>
      <c r="H73" s="81" t="s">
        <v>98</v>
      </c>
      <c r="I73" s="78">
        <v>43626</v>
      </c>
      <c r="J73" s="81" t="s">
        <v>34</v>
      </c>
      <c r="K73" s="84">
        <v>290192.75</v>
      </c>
      <c r="L73" s="78" t="s">
        <v>27</v>
      </c>
      <c r="M73" s="81" t="s">
        <v>28</v>
      </c>
      <c r="N73" s="81" t="s">
        <v>242</v>
      </c>
      <c r="O73" s="81" t="s">
        <v>28</v>
      </c>
      <c r="P73" s="81" t="s">
        <v>28</v>
      </c>
      <c r="Q73" s="74" t="s">
        <v>241</v>
      </c>
      <c r="R73" s="74" t="str">
        <f>Q73</f>
        <v xml:space="preserve">1° BM - R$ 31.898,72                     2° BM - R$ 30.171,00                     3° BM - R$ 33.786,82                      4° BM - R$ 32.346,37                5° BM - R$ 102.108,80                 6° BM - R$ 54.751,60                     1° BM DO 3º T.A  - R$ 39.210,53  </v>
      </c>
      <c r="S73" s="74">
        <f>128202.91+102108.8+54751.6+39210.53</f>
        <v>324273.83999999997</v>
      </c>
      <c r="T73" s="74">
        <f t="shared" si="1"/>
        <v>324273.83999999997</v>
      </c>
      <c r="U73" s="76" t="str">
        <f>L73</f>
        <v>EM ANDAMENTO</v>
      </c>
    </row>
    <row r="74" spans="1:21" s="72" customFormat="1" ht="409.6" customHeight="1" x14ac:dyDescent="0.85">
      <c r="A74" s="105"/>
      <c r="B74" s="80"/>
      <c r="C74" s="80"/>
      <c r="D74" s="80"/>
      <c r="E74" s="80"/>
      <c r="F74" s="80"/>
      <c r="G74" s="83"/>
      <c r="H74" s="83"/>
      <c r="I74" s="80"/>
      <c r="J74" s="83"/>
      <c r="K74" s="86"/>
      <c r="L74" s="80"/>
      <c r="M74" s="83"/>
      <c r="N74" s="83"/>
      <c r="O74" s="83"/>
      <c r="P74" s="83"/>
      <c r="Q74" s="75"/>
      <c r="R74" s="75"/>
      <c r="S74" s="75"/>
      <c r="T74" s="75"/>
      <c r="U74" s="77"/>
    </row>
    <row r="75" spans="1:21" s="32" customFormat="1" ht="409.6" customHeight="1" x14ac:dyDescent="0.85">
      <c r="A75" s="158" t="s">
        <v>134</v>
      </c>
      <c r="B75" s="152" t="s">
        <v>125</v>
      </c>
      <c r="C75" s="152" t="s">
        <v>28</v>
      </c>
      <c r="D75" s="152" t="s">
        <v>28</v>
      </c>
      <c r="E75" s="152" t="s">
        <v>28</v>
      </c>
      <c r="F75" s="152" t="s">
        <v>28</v>
      </c>
      <c r="G75" s="141" t="s">
        <v>49</v>
      </c>
      <c r="H75" s="141" t="s">
        <v>50</v>
      </c>
      <c r="I75" s="152">
        <v>43451</v>
      </c>
      <c r="J75" s="141" t="s">
        <v>52</v>
      </c>
      <c r="K75" s="155">
        <v>1652838.77</v>
      </c>
      <c r="L75" s="152" t="s">
        <v>27</v>
      </c>
      <c r="M75" s="141" t="s">
        <v>206</v>
      </c>
      <c r="N75" s="141" t="s">
        <v>350</v>
      </c>
      <c r="O75" s="141" t="s">
        <v>28</v>
      </c>
      <c r="P75" s="141" t="s">
        <v>28</v>
      </c>
      <c r="Q75" s="97" t="s">
        <v>351</v>
      </c>
      <c r="R75" s="97" t="str">
        <f>Q75</f>
        <v>1° BM - R$ 66.673,80                   2° BM - R$ 88.912,95                              3° BM - R$ 29.078,91                   4° BM - R$ 40.420,82                  5° BM - R$ 66.986,90                      1° BM DO 3º T.A  - R$ 70.277,69                                       2° BM DO 3º T.A  - R$ 12.263,78                                    3° BM DO 3º T.A  - R$ 26.005,26                                       4° BM DO 3º T.A  - R$ 2.354,95                    6° BM - R$ 167.282,56                 7° BM - R$ 85.364,49                       8° BM - R$ 60.135,34                        9° BM - R$ 135.997,15                     10° BM - R$ 25.783,14                      11° BM - R$ 59.140,87                        5° BM DO 3º T.A  - R$ 29.766,47                            1° BM DO 6º T.A  - R$ 63.007,51                                12° BM - R$ 73.096,43                     13° BM - R$ 115.021,16                  14° BM - R$ 50.459,19                     15° BM - R$ 43.182,30                    16° BM - R$ 115.262,71                 3° BM DO 6º T.A  - R$ 3.185,17                                      4° BM DO 6º T.A  - R$ 28.163,16                                6° BM DO 3º T.A  - R$ 12.211,51                                 17° BM - R$ 21.559,07               7° BM DO 3º T.A  - R$ 5.250,40                                      2° BM DO 6º T.A  - R$ 6.555,49 18° BM - R$ 27.762,62                        5° BM DO 6º T.A  - R$ 20.015,32      1° BM DO 6º T.A  - R$ 34.467,61</v>
      </c>
      <c r="S75" s="97">
        <f>66673.8+88912.95+29078.91+40420.82+66986.9+70277.69+12263.78+26005.26+2354.95+167282.56+85364.49+60135.34+135997.15+25783.14+59140.87+29766.47+63007.51+73096.43+115021.16+50459.19+43182.3+115262.71+3185.17+28163.16+12211.51+21559.07+5250.4+6555.49+27762.62+20015.32+34467.61</f>
        <v>1585644.73</v>
      </c>
      <c r="T75" s="97">
        <f t="shared" ref="T75" si="2">S75</f>
        <v>1585644.73</v>
      </c>
      <c r="U75" s="100" t="str">
        <f>L75</f>
        <v>EM ANDAMENTO</v>
      </c>
    </row>
    <row r="76" spans="1:21" s="32" customFormat="1" ht="409.6" customHeight="1" x14ac:dyDescent="0.85">
      <c r="A76" s="159"/>
      <c r="B76" s="153"/>
      <c r="C76" s="153"/>
      <c r="D76" s="153"/>
      <c r="E76" s="153"/>
      <c r="F76" s="153"/>
      <c r="G76" s="151"/>
      <c r="H76" s="151"/>
      <c r="I76" s="153"/>
      <c r="J76" s="151"/>
      <c r="K76" s="156"/>
      <c r="L76" s="153"/>
      <c r="M76" s="151"/>
      <c r="N76" s="151"/>
      <c r="O76" s="151"/>
      <c r="P76" s="151"/>
      <c r="Q76" s="98"/>
      <c r="R76" s="98"/>
      <c r="S76" s="98"/>
      <c r="T76" s="98"/>
      <c r="U76" s="101"/>
    </row>
    <row r="77" spans="1:21" s="32" customFormat="1" ht="409.6" customHeight="1" x14ac:dyDescent="0.85">
      <c r="A77" s="159"/>
      <c r="B77" s="153"/>
      <c r="C77" s="153"/>
      <c r="D77" s="153"/>
      <c r="E77" s="153"/>
      <c r="F77" s="153"/>
      <c r="G77" s="151"/>
      <c r="H77" s="151"/>
      <c r="I77" s="153"/>
      <c r="J77" s="151"/>
      <c r="K77" s="156"/>
      <c r="L77" s="153"/>
      <c r="M77" s="151"/>
      <c r="N77" s="151"/>
      <c r="O77" s="151"/>
      <c r="P77" s="151"/>
      <c r="Q77" s="98"/>
      <c r="R77" s="98"/>
      <c r="S77" s="98"/>
      <c r="T77" s="98"/>
      <c r="U77" s="101"/>
    </row>
    <row r="78" spans="1:21" s="32" customFormat="1" ht="409.6" customHeight="1" x14ac:dyDescent="0.85">
      <c r="A78" s="159"/>
      <c r="B78" s="153"/>
      <c r="C78" s="153"/>
      <c r="D78" s="153"/>
      <c r="E78" s="153"/>
      <c r="F78" s="153"/>
      <c r="G78" s="151"/>
      <c r="H78" s="151"/>
      <c r="I78" s="153"/>
      <c r="J78" s="151"/>
      <c r="K78" s="156"/>
      <c r="L78" s="153"/>
      <c r="M78" s="151"/>
      <c r="N78" s="151"/>
      <c r="O78" s="151"/>
      <c r="P78" s="151"/>
      <c r="Q78" s="98"/>
      <c r="R78" s="98"/>
      <c r="S78" s="98"/>
      <c r="T78" s="98"/>
      <c r="U78" s="101"/>
    </row>
    <row r="79" spans="1:21" s="32" customFormat="1" ht="409.6" customHeight="1" x14ac:dyDescent="0.85">
      <c r="A79" s="159"/>
      <c r="B79" s="153"/>
      <c r="C79" s="153"/>
      <c r="D79" s="153"/>
      <c r="E79" s="153"/>
      <c r="F79" s="153"/>
      <c r="G79" s="151"/>
      <c r="H79" s="151"/>
      <c r="I79" s="153"/>
      <c r="J79" s="151"/>
      <c r="K79" s="156"/>
      <c r="L79" s="153"/>
      <c r="M79" s="151"/>
      <c r="N79" s="151"/>
      <c r="O79" s="151"/>
      <c r="P79" s="151"/>
      <c r="Q79" s="98"/>
      <c r="R79" s="98"/>
      <c r="S79" s="98"/>
      <c r="T79" s="98"/>
      <c r="U79" s="101"/>
    </row>
    <row r="80" spans="1:21" s="32" customFormat="1" ht="409.6" customHeight="1" x14ac:dyDescent="0.85">
      <c r="A80" s="159"/>
      <c r="B80" s="153"/>
      <c r="C80" s="153"/>
      <c r="D80" s="153"/>
      <c r="E80" s="153"/>
      <c r="F80" s="153"/>
      <c r="G80" s="151"/>
      <c r="H80" s="151"/>
      <c r="I80" s="153"/>
      <c r="J80" s="151"/>
      <c r="K80" s="156"/>
      <c r="L80" s="153"/>
      <c r="M80" s="151"/>
      <c r="N80" s="151"/>
      <c r="O80" s="151"/>
      <c r="P80" s="151"/>
      <c r="Q80" s="98"/>
      <c r="R80" s="98"/>
      <c r="S80" s="98"/>
      <c r="T80" s="98"/>
      <c r="U80" s="101"/>
    </row>
    <row r="81" spans="1:21" s="32" customFormat="1" ht="409.6" customHeight="1" x14ac:dyDescent="0.85">
      <c r="A81" s="160"/>
      <c r="B81" s="154"/>
      <c r="C81" s="154"/>
      <c r="D81" s="154"/>
      <c r="E81" s="154"/>
      <c r="F81" s="154"/>
      <c r="G81" s="142"/>
      <c r="H81" s="142"/>
      <c r="I81" s="154"/>
      <c r="J81" s="142"/>
      <c r="K81" s="157"/>
      <c r="L81" s="154"/>
      <c r="M81" s="142"/>
      <c r="N81" s="142"/>
      <c r="O81" s="142"/>
      <c r="P81" s="142"/>
      <c r="Q81" s="99"/>
      <c r="R81" s="99"/>
      <c r="S81" s="99"/>
      <c r="T81" s="99"/>
      <c r="U81" s="102"/>
    </row>
    <row r="82" spans="1:21" s="18" customFormat="1" ht="408.75" customHeight="1" x14ac:dyDescent="0.85">
      <c r="A82" s="103" t="s">
        <v>121</v>
      </c>
      <c r="B82" s="78" t="s">
        <v>122</v>
      </c>
      <c r="C82" s="78" t="s">
        <v>28</v>
      </c>
      <c r="D82" s="78" t="s">
        <v>28</v>
      </c>
      <c r="E82" s="78" t="s">
        <v>28</v>
      </c>
      <c r="F82" s="78" t="s">
        <v>28</v>
      </c>
      <c r="G82" s="81" t="s">
        <v>123</v>
      </c>
      <c r="H82" s="81" t="s">
        <v>124</v>
      </c>
      <c r="I82" s="78">
        <v>43431</v>
      </c>
      <c r="J82" s="81" t="s">
        <v>52</v>
      </c>
      <c r="K82" s="84">
        <v>671945.26</v>
      </c>
      <c r="L82" s="78" t="s">
        <v>53</v>
      </c>
      <c r="M82" s="81" t="s">
        <v>206</v>
      </c>
      <c r="N82" s="81" t="s">
        <v>213</v>
      </c>
      <c r="O82" s="81" t="s">
        <v>28</v>
      </c>
      <c r="P82" s="81" t="s">
        <v>28</v>
      </c>
      <c r="Q82" s="74" t="s">
        <v>321</v>
      </c>
      <c r="R82" s="74" t="str">
        <f>Q82</f>
        <v>1° BM - R$ 24.616.39                        2° BM - R$ 18.961,13                    3° BM - R$ 12.405,51                   1° BM DO 2º T.A  - R$ 25.784,74                                        4° BM - R$ 36.025,19                       5° BM - R$ 29.167,84                         6° BM - R$ 52.790,30                   7° BM - R$ 37.015,20                  8° BM - R$ 59.945,83                      9° BM - R$ 17.166,05                       10° BM - R$ 46.620,47                     11° BM - R$ 77.923,31         12° BM - R$ 92.117,32          13° BM - R$ 54.850,90             14° BM - R$ 38.064,30             15° BM - R$ 3.040,50</v>
      </c>
      <c r="S82" s="74">
        <f>24616.39+18961.13+12405.51+25784.74+36025.19+29167.84+52790.3+37015.2+59945.83+17166.05+46620.47+77923.31+92117.32+54850.9+38064.3+3040.5</f>
        <v>626494.9800000001</v>
      </c>
      <c r="T82" s="74">
        <f>S82</f>
        <v>626494.9800000001</v>
      </c>
      <c r="U82" s="76" t="str">
        <f>L82</f>
        <v>FINALIZADA</v>
      </c>
    </row>
    <row r="83" spans="1:21" s="18" customFormat="1" ht="408.75" customHeight="1" x14ac:dyDescent="0.85">
      <c r="A83" s="104"/>
      <c r="B83" s="79"/>
      <c r="C83" s="79"/>
      <c r="D83" s="79"/>
      <c r="E83" s="79"/>
      <c r="F83" s="79"/>
      <c r="G83" s="82"/>
      <c r="H83" s="82"/>
      <c r="I83" s="79"/>
      <c r="J83" s="82"/>
      <c r="K83" s="85"/>
      <c r="L83" s="79"/>
      <c r="M83" s="82"/>
      <c r="N83" s="82"/>
      <c r="O83" s="82"/>
      <c r="P83" s="82"/>
      <c r="Q83" s="87"/>
      <c r="R83" s="87"/>
      <c r="S83" s="87"/>
      <c r="T83" s="87"/>
      <c r="U83" s="88"/>
    </row>
    <row r="84" spans="1:21" s="18" customFormat="1" ht="409.5" customHeight="1" x14ac:dyDescent="0.85">
      <c r="A84" s="105"/>
      <c r="B84" s="80"/>
      <c r="C84" s="80"/>
      <c r="D84" s="80"/>
      <c r="E84" s="80"/>
      <c r="F84" s="80"/>
      <c r="G84" s="83"/>
      <c r="H84" s="83"/>
      <c r="I84" s="80"/>
      <c r="J84" s="83"/>
      <c r="K84" s="86"/>
      <c r="L84" s="80"/>
      <c r="M84" s="83"/>
      <c r="N84" s="83"/>
      <c r="O84" s="83"/>
      <c r="P84" s="83"/>
      <c r="Q84" s="75"/>
      <c r="R84" s="75"/>
      <c r="S84" s="75"/>
      <c r="T84" s="75"/>
      <c r="U84" s="77"/>
    </row>
    <row r="85" spans="1:21" s="18" customFormat="1" ht="409.6" customHeight="1" x14ac:dyDescent="0.85">
      <c r="A85" s="103" t="s">
        <v>126</v>
      </c>
      <c r="B85" s="78" t="s">
        <v>127</v>
      </c>
      <c r="C85" s="78" t="s">
        <v>28</v>
      </c>
      <c r="D85" s="78" t="s">
        <v>28</v>
      </c>
      <c r="E85" s="78" t="s">
        <v>28</v>
      </c>
      <c r="F85" s="78" t="s">
        <v>28</v>
      </c>
      <c r="G85" s="81" t="s">
        <v>128</v>
      </c>
      <c r="H85" s="81" t="s">
        <v>129</v>
      </c>
      <c r="I85" s="78">
        <v>43516</v>
      </c>
      <c r="J85" s="81" t="s">
        <v>130</v>
      </c>
      <c r="K85" s="84">
        <v>306133.06</v>
      </c>
      <c r="L85" s="78" t="s">
        <v>53</v>
      </c>
      <c r="M85" s="81" t="s">
        <v>196</v>
      </c>
      <c r="N85" s="81" t="s">
        <v>243</v>
      </c>
      <c r="O85" s="81" t="s">
        <v>28</v>
      </c>
      <c r="P85" s="81" t="s">
        <v>28</v>
      </c>
      <c r="Q85" s="74" t="s">
        <v>292</v>
      </c>
      <c r="R85" s="74" t="str">
        <f t="shared" ref="R85" si="3">Q85</f>
        <v xml:space="preserve">1º BM - R$ 29.780,71                   2º BM - R$ 16.868,76                               3º BM - R$ 57.142,30                        4º BM - R$ 59.869,16                  5º BM - R$ 33.916,25                  6º BM - R$ 36.255,50                       7º BM - R$ 30.657,48                        1º BM DO 4º T.A - R$ 51.357,29                                2º BM DO 4º T.A - R$ 24.917,62       </v>
      </c>
      <c r="S85" s="74">
        <f>163660.93+33916.25+36255.5+30657.48+51357.29+24917.62</f>
        <v>340765.06999999995</v>
      </c>
      <c r="T85" s="74">
        <f t="shared" ref="T85:T87" si="4">S85</f>
        <v>340765.06999999995</v>
      </c>
      <c r="U85" s="76" t="str">
        <f>L85</f>
        <v>FINALIZADA</v>
      </c>
    </row>
    <row r="86" spans="1:21" s="18" customFormat="1" ht="409.6" customHeight="1" x14ac:dyDescent="0.85">
      <c r="A86" s="105"/>
      <c r="B86" s="80"/>
      <c r="C86" s="80"/>
      <c r="D86" s="80"/>
      <c r="E86" s="80"/>
      <c r="F86" s="80"/>
      <c r="G86" s="83"/>
      <c r="H86" s="83"/>
      <c r="I86" s="80"/>
      <c r="J86" s="83"/>
      <c r="K86" s="86"/>
      <c r="L86" s="80"/>
      <c r="M86" s="83"/>
      <c r="N86" s="83"/>
      <c r="O86" s="83"/>
      <c r="P86" s="83"/>
      <c r="Q86" s="75"/>
      <c r="R86" s="75"/>
      <c r="S86" s="75"/>
      <c r="T86" s="75"/>
      <c r="U86" s="77"/>
    </row>
    <row r="87" spans="1:21" s="18" customFormat="1" ht="409.6" customHeight="1" x14ac:dyDescent="0.85">
      <c r="A87" s="103" t="s">
        <v>131</v>
      </c>
      <c r="B87" s="78" t="s">
        <v>132</v>
      </c>
      <c r="C87" s="78" t="s">
        <v>28</v>
      </c>
      <c r="D87" s="78" t="s">
        <v>28</v>
      </c>
      <c r="E87" s="78" t="s">
        <v>28</v>
      </c>
      <c r="F87" s="78" t="s">
        <v>28</v>
      </c>
      <c r="G87" s="81" t="s">
        <v>64</v>
      </c>
      <c r="H87" s="81" t="s">
        <v>63</v>
      </c>
      <c r="I87" s="78">
        <v>43794</v>
      </c>
      <c r="J87" s="81" t="s">
        <v>133</v>
      </c>
      <c r="K87" s="84">
        <v>313318.57</v>
      </c>
      <c r="L87" s="78" t="s">
        <v>53</v>
      </c>
      <c r="M87" s="81" t="s">
        <v>211</v>
      </c>
      <c r="N87" s="81" t="s">
        <v>293</v>
      </c>
      <c r="O87" s="81" t="s">
        <v>28</v>
      </c>
      <c r="P87" s="81" t="s">
        <v>28</v>
      </c>
      <c r="Q87" s="74" t="s">
        <v>294</v>
      </c>
      <c r="R87" s="74" t="str">
        <f>Q87</f>
        <v xml:space="preserve">1º BM - R$ 151.938,07                   2º BM - R$ 100.127,16                         3º BM - R$ 29.588,11                  4º BM - R$ 26.774,17                   1º BM DO 3º T.A - R$ 34.631,97                               2º BM DO 3º T.A - R$ 38.514,12                             1º BM DO 4º T.A - R$ 26.061,00                                      3º BM DO 3º T.A - R$ 8.609,17                                    1º BM DO 8º T.A - R$ 19.703,18  </v>
      </c>
      <c r="S87" s="74">
        <f>151938.07+100127.16+29588.11+26774.17+34631.97+38514.12+26061+8609.17+19703.18</f>
        <v>435946.94999999995</v>
      </c>
      <c r="T87" s="74">
        <f t="shared" si="4"/>
        <v>435946.94999999995</v>
      </c>
      <c r="U87" s="76" t="str">
        <f>L87</f>
        <v>FINALIZADA</v>
      </c>
    </row>
    <row r="88" spans="1:21" s="18" customFormat="1" ht="409.6" customHeight="1" x14ac:dyDescent="0.85">
      <c r="A88" s="105"/>
      <c r="B88" s="80"/>
      <c r="C88" s="80"/>
      <c r="D88" s="80"/>
      <c r="E88" s="80"/>
      <c r="F88" s="80"/>
      <c r="G88" s="83"/>
      <c r="H88" s="83"/>
      <c r="I88" s="80"/>
      <c r="J88" s="83"/>
      <c r="K88" s="86"/>
      <c r="L88" s="80"/>
      <c r="M88" s="83"/>
      <c r="N88" s="83"/>
      <c r="O88" s="83"/>
      <c r="P88" s="83"/>
      <c r="Q88" s="75"/>
      <c r="R88" s="75"/>
      <c r="S88" s="75"/>
      <c r="T88" s="75"/>
      <c r="U88" s="77"/>
    </row>
    <row r="89" spans="1:21" s="18" customFormat="1" ht="409.6" customHeight="1" x14ac:dyDescent="0.85">
      <c r="A89" s="103" t="s">
        <v>120</v>
      </c>
      <c r="B89" s="78" t="s">
        <v>119</v>
      </c>
      <c r="C89" s="78" t="s">
        <v>28</v>
      </c>
      <c r="D89" s="78" t="s">
        <v>28</v>
      </c>
      <c r="E89" s="78" t="s">
        <v>28</v>
      </c>
      <c r="F89" s="78" t="s">
        <v>28</v>
      </c>
      <c r="G89" s="81" t="s">
        <v>49</v>
      </c>
      <c r="H89" s="81" t="s">
        <v>50</v>
      </c>
      <c r="I89" s="78">
        <v>43430</v>
      </c>
      <c r="J89" s="81" t="s">
        <v>52</v>
      </c>
      <c r="K89" s="84">
        <v>677408.36</v>
      </c>
      <c r="L89" s="78" t="s">
        <v>53</v>
      </c>
      <c r="M89" s="81" t="s">
        <v>195</v>
      </c>
      <c r="N89" s="78" t="s">
        <v>214</v>
      </c>
      <c r="O89" s="81" t="s">
        <v>28</v>
      </c>
      <c r="P89" s="81" t="s">
        <v>28</v>
      </c>
      <c r="Q89" s="74" t="s">
        <v>322</v>
      </c>
      <c r="R89" s="74" t="str">
        <f t="shared" ref="R89:R92" si="5">Q89</f>
        <v>1º BM - R$ 40.905,68                   2º BM - R$ 43.737,51                    3º BM - R$ 25.723,02                     1º BM DO 2º T.A - R$ 32.219,94                             4º BM - R$ 28.410,40                       5º BM - R$ 54.181,97                  6º BM - R$ 47.514,16                  7º BM - R$ 17.278,86                       8º BM - R$ 49.644,51                    9º BM - R$ 28.914,46                  10º BM - R$ 31.722,54               11º BM - R$ 30.806,86              12º BM - R$ 62.351,08               13º BM - R$ 25.388,89              14º BM - R$ 58.058,02                15º BM - R$ 47.561,50                      16º BM - R$ 26.424,31</v>
      </c>
      <c r="S89" s="74">
        <f>84643.19+25723.02+32219.94+28410.4+54181.97+47514.16+17278.86+49644.51+28914.46+31722.54+30806.86+62351.08+25388.89+58058.02+47561.5+26424.31</f>
        <v>650843.71000000008</v>
      </c>
      <c r="T89" s="74">
        <f t="shared" ref="T89" si="6">S89</f>
        <v>650843.71000000008</v>
      </c>
      <c r="U89" s="76" t="str">
        <f>L89</f>
        <v>FINALIZADA</v>
      </c>
    </row>
    <row r="90" spans="1:21" s="18" customFormat="1" ht="409.6" customHeight="1" x14ac:dyDescent="0.85">
      <c r="A90" s="104"/>
      <c r="B90" s="79"/>
      <c r="C90" s="79"/>
      <c r="D90" s="79"/>
      <c r="E90" s="79"/>
      <c r="F90" s="79"/>
      <c r="G90" s="82"/>
      <c r="H90" s="82"/>
      <c r="I90" s="79"/>
      <c r="J90" s="82"/>
      <c r="K90" s="85"/>
      <c r="L90" s="79"/>
      <c r="M90" s="82"/>
      <c r="N90" s="79"/>
      <c r="O90" s="82"/>
      <c r="P90" s="82"/>
      <c r="Q90" s="87"/>
      <c r="R90" s="87"/>
      <c r="S90" s="87"/>
      <c r="T90" s="87"/>
      <c r="U90" s="88"/>
    </row>
    <row r="91" spans="1:21" s="18" customFormat="1" ht="409.6" customHeight="1" x14ac:dyDescent="0.85">
      <c r="A91" s="105"/>
      <c r="B91" s="80"/>
      <c r="C91" s="80"/>
      <c r="D91" s="80"/>
      <c r="E91" s="80"/>
      <c r="F91" s="80"/>
      <c r="G91" s="83"/>
      <c r="H91" s="83"/>
      <c r="I91" s="80"/>
      <c r="J91" s="83"/>
      <c r="K91" s="86"/>
      <c r="L91" s="80"/>
      <c r="M91" s="83"/>
      <c r="N91" s="80"/>
      <c r="O91" s="83"/>
      <c r="P91" s="83"/>
      <c r="Q91" s="75"/>
      <c r="R91" s="75"/>
      <c r="S91" s="75"/>
      <c r="T91" s="75"/>
      <c r="U91" s="77"/>
    </row>
    <row r="92" spans="1:21" s="18" customFormat="1" ht="409.6" customHeight="1" x14ac:dyDescent="0.85">
      <c r="A92" s="78" t="s">
        <v>198</v>
      </c>
      <c r="B92" s="78" t="s">
        <v>197</v>
      </c>
      <c r="C92" s="78" t="s">
        <v>28</v>
      </c>
      <c r="D92" s="78" t="s">
        <v>28</v>
      </c>
      <c r="E92" s="78" t="s">
        <v>28</v>
      </c>
      <c r="F92" s="78" t="s">
        <v>28</v>
      </c>
      <c r="G92" s="81" t="s">
        <v>61</v>
      </c>
      <c r="H92" s="81" t="s">
        <v>62</v>
      </c>
      <c r="I92" s="78">
        <v>43847</v>
      </c>
      <c r="J92" s="81" t="s">
        <v>199</v>
      </c>
      <c r="K92" s="84">
        <v>651284</v>
      </c>
      <c r="L92" s="78" t="s">
        <v>27</v>
      </c>
      <c r="M92" s="81" t="s">
        <v>28</v>
      </c>
      <c r="N92" s="81" t="s">
        <v>286</v>
      </c>
      <c r="O92" s="81" t="s">
        <v>28</v>
      </c>
      <c r="P92" s="81" t="s">
        <v>28</v>
      </c>
      <c r="Q92" s="74" t="s">
        <v>363</v>
      </c>
      <c r="R92" s="74" t="str">
        <f t="shared" si="5"/>
        <v>1º BM - R$ 50.608,13                   2º BM - R$ 53.347,10                   3º BM - R$ 54.197,15                  4º BM - R$ 50.198.82                   5º BM - R$ 56.723,64                  6º BM - R$ 53.438,78                  7º BM - R$ 79.649,28                  8º BM - R$ 65.037,51                  9º BM - R$ 40.540,40                  10º BM - R$ 48.100,06                11º BM - R$ 37.266,48                 12º BM - R$ 32.188,62                          1º BM DO 1º T.A - R$ 43.589,54                            2º BM DO 1º T.A - R$ 7.308,84                               3º BM DO 1º T.A - R$ 18.102,66                              4º BM DO 1º T.A - R$ 28.915,88                              1º BM DO 2º T.A - R$ 65.190,00                             2º BM DO 2º T.A - R$ 22.860,88                            3º BM DO 2º T.A - R$ 64.773,33                               4º BM DO 2º T.A - R$ 63.988,81                              5º BM DO 2º T.A - R$ 74.213,00                                 6º BM DO 2º T.A - R$ 64.403,97                                     7º BM DO 2º T.A - R$ 62.090,03                                     8º BM DO 2º T.A - R$ 72.907,24                                       9º BM DO 2º T.A - R$ 71.087,72                                         10º BM DO 2º T.A - R$ 59.276,14                                    11º BM DO 2º T.A - R$ 57.048,50                                12º BM DO 2º T.A - R$ 61.591,24                               13º BM DO 2º T.A - R$ 58.092,03</v>
      </c>
      <c r="S92" s="74">
        <f>50608.13+53347.1+54197.15+50198.82+56723.64+53438.78+79649.28+65037.51+40540.4+48100.06+37266.48+32188.62+43589.54+7308.84+18102.66+28915.88+65190+22860.88+64773.33+63988.81+74213+64403.97+62090.03+72907.24+71087.72+59276.14+57048.5+61591.24+58092.03</f>
        <v>1516735.78</v>
      </c>
      <c r="T92" s="74">
        <f>S92</f>
        <v>1516735.78</v>
      </c>
      <c r="U92" s="76" t="str">
        <f>L92</f>
        <v>EM ANDAMENTO</v>
      </c>
    </row>
    <row r="93" spans="1:21" s="18" customFormat="1" ht="409.6" customHeight="1" x14ac:dyDescent="0.85">
      <c r="A93" s="79"/>
      <c r="B93" s="79"/>
      <c r="C93" s="79"/>
      <c r="D93" s="79"/>
      <c r="E93" s="79"/>
      <c r="F93" s="79"/>
      <c r="G93" s="82"/>
      <c r="H93" s="82"/>
      <c r="I93" s="79"/>
      <c r="J93" s="82"/>
      <c r="K93" s="85"/>
      <c r="L93" s="79"/>
      <c r="M93" s="82"/>
      <c r="N93" s="82"/>
      <c r="O93" s="82"/>
      <c r="P93" s="82"/>
      <c r="Q93" s="87"/>
      <c r="R93" s="87"/>
      <c r="S93" s="87"/>
      <c r="T93" s="87"/>
      <c r="U93" s="88"/>
    </row>
    <row r="94" spans="1:21" s="18" customFormat="1" ht="409.6" customHeight="1" x14ac:dyDescent="0.85">
      <c r="A94" s="79"/>
      <c r="B94" s="79"/>
      <c r="C94" s="79"/>
      <c r="D94" s="79"/>
      <c r="E94" s="79"/>
      <c r="F94" s="79"/>
      <c r="G94" s="82"/>
      <c r="H94" s="82"/>
      <c r="I94" s="79"/>
      <c r="J94" s="82"/>
      <c r="K94" s="85"/>
      <c r="L94" s="79"/>
      <c r="M94" s="82"/>
      <c r="N94" s="82"/>
      <c r="O94" s="82"/>
      <c r="P94" s="82"/>
      <c r="Q94" s="87"/>
      <c r="R94" s="87"/>
      <c r="S94" s="87"/>
      <c r="T94" s="87"/>
      <c r="U94" s="88"/>
    </row>
    <row r="95" spans="1:21" s="18" customFormat="1" ht="409.6" customHeight="1" x14ac:dyDescent="0.85">
      <c r="A95" s="79"/>
      <c r="B95" s="79"/>
      <c r="C95" s="79"/>
      <c r="D95" s="79"/>
      <c r="E95" s="79"/>
      <c r="F95" s="79"/>
      <c r="G95" s="82"/>
      <c r="H95" s="82"/>
      <c r="I95" s="79"/>
      <c r="J95" s="82"/>
      <c r="K95" s="85"/>
      <c r="L95" s="79"/>
      <c r="M95" s="82"/>
      <c r="N95" s="82"/>
      <c r="O95" s="82"/>
      <c r="P95" s="82"/>
      <c r="Q95" s="87"/>
      <c r="R95" s="87"/>
      <c r="S95" s="87"/>
      <c r="T95" s="87"/>
      <c r="U95" s="88"/>
    </row>
    <row r="96" spans="1:21" s="18" customFormat="1" ht="409.6" customHeight="1" x14ac:dyDescent="0.85">
      <c r="A96" s="79"/>
      <c r="B96" s="79"/>
      <c r="C96" s="79"/>
      <c r="D96" s="79"/>
      <c r="E96" s="79"/>
      <c r="F96" s="79"/>
      <c r="G96" s="82"/>
      <c r="H96" s="82"/>
      <c r="I96" s="79"/>
      <c r="J96" s="82"/>
      <c r="K96" s="85"/>
      <c r="L96" s="79"/>
      <c r="M96" s="82"/>
      <c r="N96" s="82"/>
      <c r="O96" s="82"/>
      <c r="P96" s="82"/>
      <c r="Q96" s="87"/>
      <c r="R96" s="87"/>
      <c r="S96" s="87"/>
      <c r="T96" s="87"/>
      <c r="U96" s="88"/>
    </row>
    <row r="97" spans="1:21" s="18" customFormat="1" ht="409.6" customHeight="1" x14ac:dyDescent="0.85">
      <c r="A97" s="79"/>
      <c r="B97" s="79"/>
      <c r="C97" s="79"/>
      <c r="D97" s="79"/>
      <c r="E97" s="79"/>
      <c r="F97" s="79"/>
      <c r="G97" s="82"/>
      <c r="H97" s="82"/>
      <c r="I97" s="79"/>
      <c r="J97" s="82"/>
      <c r="K97" s="85"/>
      <c r="L97" s="79"/>
      <c r="M97" s="82"/>
      <c r="N97" s="82"/>
      <c r="O97" s="82"/>
      <c r="P97" s="82"/>
      <c r="Q97" s="87"/>
      <c r="R97" s="87"/>
      <c r="S97" s="87"/>
      <c r="T97" s="87"/>
      <c r="U97" s="88"/>
    </row>
    <row r="98" spans="1:21" s="18" customFormat="1" ht="409.6" customHeight="1" x14ac:dyDescent="0.85">
      <c r="A98" s="80"/>
      <c r="B98" s="80"/>
      <c r="C98" s="80"/>
      <c r="D98" s="80"/>
      <c r="E98" s="80"/>
      <c r="F98" s="80"/>
      <c r="G98" s="83"/>
      <c r="H98" s="83"/>
      <c r="I98" s="80"/>
      <c r="J98" s="83"/>
      <c r="K98" s="86"/>
      <c r="L98" s="80"/>
      <c r="M98" s="83"/>
      <c r="N98" s="83"/>
      <c r="O98" s="83"/>
      <c r="P98" s="83"/>
      <c r="Q98" s="75"/>
      <c r="R98" s="75"/>
      <c r="S98" s="75"/>
      <c r="T98" s="75"/>
      <c r="U98" s="77"/>
    </row>
    <row r="99" spans="1:21" s="18" customFormat="1" ht="409.6" customHeight="1" x14ac:dyDescent="0.85">
      <c r="A99" s="78" t="s">
        <v>200</v>
      </c>
      <c r="B99" s="78" t="s">
        <v>201</v>
      </c>
      <c r="C99" s="78" t="s">
        <v>28</v>
      </c>
      <c r="D99" s="78" t="s">
        <v>28</v>
      </c>
      <c r="E99" s="78" t="s">
        <v>28</v>
      </c>
      <c r="F99" s="78" t="s">
        <v>28</v>
      </c>
      <c r="G99" s="81" t="s">
        <v>61</v>
      </c>
      <c r="H99" s="81" t="s">
        <v>62</v>
      </c>
      <c r="I99" s="78">
        <v>43843</v>
      </c>
      <c r="J99" s="81" t="s">
        <v>92</v>
      </c>
      <c r="K99" s="84">
        <v>293003.42</v>
      </c>
      <c r="L99" s="78" t="s">
        <v>53</v>
      </c>
      <c r="M99" s="81" t="s">
        <v>101</v>
      </c>
      <c r="N99" s="81" t="s">
        <v>279</v>
      </c>
      <c r="O99" s="81" t="s">
        <v>28</v>
      </c>
      <c r="P99" s="81" t="s">
        <v>28</v>
      </c>
      <c r="Q99" s="74" t="s">
        <v>280</v>
      </c>
      <c r="R99" s="74" t="str">
        <f>Q99</f>
        <v xml:space="preserve">1º BM - R$ 47.951,84                      2º BM - R$ 44.924,11                        3º BM - R$ 39.201,55                     4º BM - R$ 11.704,29                   1º BM DO 1º T.A - R$ 12.855,64               2º BM DO 1º T.A - R$ 3.532,25    3º BM DO 1º T.A - R$ 16.403,00   5º BM - R$ 40.863,32                  6º BM - R$ 31.713,96                  4º BM DO 1º T.A - R$ 7.916,26         7º BM - R$ 29.774,61                  5º BM DO 1º T.A - R$ 4.463,81       1º BM DO 3º T.A - R$ 45.356,53   2º BM DO 3º T.A - R$ 4.061,24   1º BM DO 4º T.A - R$ 13.157,18   2º BM DO 4º T.A - R$ 12.211,14                  </v>
      </c>
      <c r="S99" s="74">
        <f>47951.84+44924.11+39201.55+11704.29+12855.64+3532.25+16403+40863.32+31713.96+7916.26+29774.61+4463.81+45356.53+4061.24+13157.18+12211.14</f>
        <v>366090.73000000004</v>
      </c>
      <c r="T99" s="74">
        <f t="shared" ref="T99:T106" si="7">S99</f>
        <v>366090.73000000004</v>
      </c>
      <c r="U99" s="76" t="str">
        <f>L99</f>
        <v>FINALIZADA</v>
      </c>
    </row>
    <row r="100" spans="1:21" s="18" customFormat="1" ht="409.6" customHeight="1" x14ac:dyDescent="0.85">
      <c r="A100" s="79"/>
      <c r="B100" s="79"/>
      <c r="C100" s="79"/>
      <c r="D100" s="79"/>
      <c r="E100" s="79"/>
      <c r="F100" s="79"/>
      <c r="G100" s="82"/>
      <c r="H100" s="82"/>
      <c r="I100" s="79"/>
      <c r="J100" s="82"/>
      <c r="K100" s="85"/>
      <c r="L100" s="79"/>
      <c r="M100" s="82"/>
      <c r="N100" s="82"/>
      <c r="O100" s="82"/>
      <c r="P100" s="82"/>
      <c r="Q100" s="87"/>
      <c r="R100" s="87"/>
      <c r="S100" s="87"/>
      <c r="T100" s="87"/>
      <c r="U100" s="88"/>
    </row>
    <row r="101" spans="1:21" s="18" customFormat="1" ht="409.6" customHeight="1" x14ac:dyDescent="0.85">
      <c r="A101" s="79"/>
      <c r="B101" s="79"/>
      <c r="C101" s="79"/>
      <c r="D101" s="79"/>
      <c r="E101" s="79"/>
      <c r="F101" s="79"/>
      <c r="G101" s="82"/>
      <c r="H101" s="82"/>
      <c r="I101" s="79"/>
      <c r="J101" s="82"/>
      <c r="K101" s="85"/>
      <c r="L101" s="79"/>
      <c r="M101" s="82"/>
      <c r="N101" s="82"/>
      <c r="O101" s="82"/>
      <c r="P101" s="82"/>
      <c r="Q101" s="87"/>
      <c r="R101" s="87"/>
      <c r="S101" s="87"/>
      <c r="T101" s="87"/>
      <c r="U101" s="88"/>
    </row>
    <row r="102" spans="1:21" s="18" customFormat="1" ht="409.6" customHeight="1" x14ac:dyDescent="0.85">
      <c r="A102" s="80"/>
      <c r="B102" s="80"/>
      <c r="C102" s="80"/>
      <c r="D102" s="80"/>
      <c r="E102" s="80"/>
      <c r="F102" s="80"/>
      <c r="G102" s="83"/>
      <c r="H102" s="83"/>
      <c r="I102" s="80"/>
      <c r="J102" s="83"/>
      <c r="K102" s="86"/>
      <c r="L102" s="80"/>
      <c r="M102" s="83"/>
      <c r="N102" s="83"/>
      <c r="O102" s="83"/>
      <c r="P102" s="83"/>
      <c r="Q102" s="75"/>
      <c r="R102" s="75"/>
      <c r="S102" s="75"/>
      <c r="T102" s="75"/>
      <c r="U102" s="77"/>
    </row>
    <row r="103" spans="1:21" s="18" customFormat="1" ht="409.6" customHeight="1" x14ac:dyDescent="0.85">
      <c r="A103" s="78" t="s">
        <v>203</v>
      </c>
      <c r="B103" s="78" t="s">
        <v>202</v>
      </c>
      <c r="C103" s="78" t="s">
        <v>28</v>
      </c>
      <c r="D103" s="78" t="s">
        <v>28</v>
      </c>
      <c r="E103" s="78" t="s">
        <v>28</v>
      </c>
      <c r="F103" s="78" t="s">
        <v>28</v>
      </c>
      <c r="G103" s="81" t="s">
        <v>61</v>
      </c>
      <c r="H103" s="81" t="s">
        <v>62</v>
      </c>
      <c r="I103" s="78">
        <v>43843</v>
      </c>
      <c r="J103" s="81" t="s">
        <v>92</v>
      </c>
      <c r="K103" s="84">
        <v>286943.57</v>
      </c>
      <c r="L103" s="78" t="s">
        <v>53</v>
      </c>
      <c r="M103" s="81" t="s">
        <v>92</v>
      </c>
      <c r="N103" s="106" t="s">
        <v>237</v>
      </c>
      <c r="O103" s="81" t="s">
        <v>28</v>
      </c>
      <c r="P103" s="81" t="s">
        <v>28</v>
      </c>
      <c r="Q103" s="74" t="s">
        <v>244</v>
      </c>
      <c r="R103" s="74" t="str">
        <f>Q103</f>
        <v>1º BM - R$ 41.362,18                  2º BM - R$ 45.738,14                  3º BM - R$ 42.836,33                  4º BM - R$ 8.922,90                      1º BM DO 1º T.A - R$ 54.428,73               2º BM DO 1º T.A - R$ 17.637,25       5º BM - R$ 42.166,35                      4º BM DO 1º T.A - R$ 7.916,26        6º BM - R$ 12.881,41                              1º BM DO 3º T.A - R$ 46.750,02  2º BM DO 3º T.A - R$ 17.942,26         7º BM - R$ 26.764,84                     8º BM - R$ 1.751,62                    3º BM DO 3º T.A - R$ 6.489,38</v>
      </c>
      <c r="S103" s="74">
        <f>41362.18+45738.14+42836.33+8922.9+54428.73+17637.25+42166.35+7916.26+12881.41+46750.02+17942.26+26764.84+1751.62+6489.38</f>
        <v>373587.6700000001</v>
      </c>
      <c r="T103" s="74">
        <f t="shared" si="7"/>
        <v>373587.6700000001</v>
      </c>
      <c r="U103" s="76" t="str">
        <f>L103</f>
        <v>FINALIZADA</v>
      </c>
    </row>
    <row r="104" spans="1:21" s="18" customFormat="1" ht="409.6" customHeight="1" x14ac:dyDescent="0.85">
      <c r="A104" s="79"/>
      <c r="B104" s="79"/>
      <c r="C104" s="79"/>
      <c r="D104" s="79"/>
      <c r="E104" s="79"/>
      <c r="F104" s="79"/>
      <c r="G104" s="82"/>
      <c r="H104" s="82"/>
      <c r="I104" s="79"/>
      <c r="J104" s="82"/>
      <c r="K104" s="85"/>
      <c r="L104" s="79"/>
      <c r="M104" s="82"/>
      <c r="N104" s="107"/>
      <c r="O104" s="82"/>
      <c r="P104" s="82"/>
      <c r="Q104" s="87"/>
      <c r="R104" s="87"/>
      <c r="S104" s="87"/>
      <c r="T104" s="87"/>
      <c r="U104" s="88"/>
    </row>
    <row r="105" spans="1:21" s="18" customFormat="1" ht="409.6" customHeight="1" x14ac:dyDescent="0.85">
      <c r="A105" s="80"/>
      <c r="B105" s="80"/>
      <c r="C105" s="80"/>
      <c r="D105" s="80"/>
      <c r="E105" s="80"/>
      <c r="F105" s="80"/>
      <c r="G105" s="83"/>
      <c r="H105" s="83"/>
      <c r="I105" s="80"/>
      <c r="J105" s="83"/>
      <c r="K105" s="86"/>
      <c r="L105" s="80"/>
      <c r="M105" s="83"/>
      <c r="N105" s="108"/>
      <c r="O105" s="83"/>
      <c r="P105" s="83"/>
      <c r="Q105" s="75"/>
      <c r="R105" s="75"/>
      <c r="S105" s="75"/>
      <c r="T105" s="75"/>
      <c r="U105" s="77"/>
    </row>
    <row r="106" spans="1:21" s="18" customFormat="1" ht="409.6" customHeight="1" x14ac:dyDescent="0.85">
      <c r="A106" s="78" t="s">
        <v>204</v>
      </c>
      <c r="B106" s="78" t="s">
        <v>205</v>
      </c>
      <c r="C106" s="78" t="s">
        <v>28</v>
      </c>
      <c r="D106" s="78" t="s">
        <v>28</v>
      </c>
      <c r="E106" s="78" t="s">
        <v>28</v>
      </c>
      <c r="F106" s="78" t="s">
        <v>28</v>
      </c>
      <c r="G106" s="81" t="s">
        <v>32</v>
      </c>
      <c r="H106" s="81" t="s">
        <v>30</v>
      </c>
      <c r="I106" s="78">
        <v>43815</v>
      </c>
      <c r="J106" s="81" t="s">
        <v>34</v>
      </c>
      <c r="K106" s="84">
        <v>295969.2</v>
      </c>
      <c r="L106" s="78" t="s">
        <v>53</v>
      </c>
      <c r="M106" s="81" t="s">
        <v>28</v>
      </c>
      <c r="N106" s="81" t="s">
        <v>220</v>
      </c>
      <c r="O106" s="81" t="s">
        <v>28</v>
      </c>
      <c r="P106" s="81" t="s">
        <v>28</v>
      </c>
      <c r="Q106" s="74" t="s">
        <v>221</v>
      </c>
      <c r="R106" s="74" t="str">
        <f t="shared" ref="R106:R114" si="8">Q106</f>
        <v xml:space="preserve">1º BM - R$ 51.653,80                   2º BM - R$ 50.967,57                   3º BM - R$ 40.662,82                   4º BM - R$ 51.013,44                  5º BM - R$ 47.187,46                   6º BM - R$ 24.676,98                   7º BM - R$ 20.547,44                  8º BM - R$ 3.223,69                    1º BM DO 2º T.A - R$ 35.660,88  2º BM DO 2º T.A - R$ 25.265,74  3º BM DO 2º T.A - R$ 11.656,14          </v>
      </c>
      <c r="S106" s="74">
        <f>51653.8+50967.57+40662.82+51013.44+47187.46+24676.98+20547.44+3223.69+35660.88+25265.74+11656.14</f>
        <v>362515.96</v>
      </c>
      <c r="T106" s="74">
        <f t="shared" si="7"/>
        <v>362515.96</v>
      </c>
      <c r="U106" s="76" t="str">
        <f>L106</f>
        <v>FINALIZADA</v>
      </c>
    </row>
    <row r="107" spans="1:21" s="18" customFormat="1" ht="409.6" customHeight="1" x14ac:dyDescent="0.85">
      <c r="A107" s="80"/>
      <c r="B107" s="80"/>
      <c r="C107" s="80"/>
      <c r="D107" s="80"/>
      <c r="E107" s="80"/>
      <c r="F107" s="80"/>
      <c r="G107" s="83"/>
      <c r="H107" s="83"/>
      <c r="I107" s="80"/>
      <c r="J107" s="83"/>
      <c r="K107" s="86"/>
      <c r="L107" s="80"/>
      <c r="M107" s="83"/>
      <c r="N107" s="83"/>
      <c r="O107" s="83"/>
      <c r="P107" s="83"/>
      <c r="Q107" s="75"/>
      <c r="R107" s="75"/>
      <c r="S107" s="75"/>
      <c r="T107" s="75"/>
      <c r="U107" s="77"/>
    </row>
    <row r="108" spans="1:21" s="18" customFormat="1" ht="409.6" customHeight="1" x14ac:dyDescent="0.85">
      <c r="A108" s="78" t="s">
        <v>215</v>
      </c>
      <c r="B108" s="78" t="s">
        <v>216</v>
      </c>
      <c r="C108" s="78" t="s">
        <v>28</v>
      </c>
      <c r="D108" s="78" t="s">
        <v>28</v>
      </c>
      <c r="E108" s="78" t="s">
        <v>28</v>
      </c>
      <c r="F108" s="78" t="s">
        <v>28</v>
      </c>
      <c r="G108" s="81" t="s">
        <v>49</v>
      </c>
      <c r="H108" s="81" t="s">
        <v>50</v>
      </c>
      <c r="I108" s="78">
        <v>43430</v>
      </c>
      <c r="J108" s="81" t="s">
        <v>52</v>
      </c>
      <c r="K108" s="84">
        <v>677408.36</v>
      </c>
      <c r="L108" s="78" t="s">
        <v>53</v>
      </c>
      <c r="M108" s="81" t="s">
        <v>28</v>
      </c>
      <c r="N108" s="81" t="s">
        <v>245</v>
      </c>
      <c r="O108" s="81" t="s">
        <v>28</v>
      </c>
      <c r="P108" s="81" t="s">
        <v>28</v>
      </c>
      <c r="Q108" s="74" t="s">
        <v>352</v>
      </c>
      <c r="R108" s="74" t="str">
        <f>Q108</f>
        <v xml:space="preserve">1º BM - R$ 22.895,39                   2º BM - R$ 42.943,98                      3º BM - R$ 28.100,38                     4º BM - R$ 52.213,80                  5º BM - R$ 76.839,96                  6º BM - R$ 73.768,05                  7º BM - R$ 69.819,23                   8º BM - R$ 45.288,45                  9º BM - R$ 37.687,14                  10º BM - R$ 53.065,18               11º BM - R$ 26.548,45                      1º BM DO 4º T.A  - R$ 12.713,35                                   12º BM - R$ 26.981,73                13º BM - R$ 53.946,16               14º BM - R$ 52.901,42               15º BM - R$ 2.071,00                     2º BM DO 4º T.A  - R$ 15.665,88    3º BM DO 4º T.A  - R$ 6.817,37 16º BM - R$ 4.198,42  </v>
      </c>
      <c r="S108" s="74">
        <f>22895.39+42943.98+28100.38+52213.8+76839.96+73768.05+69819.23+45288.45+37687.14+53065.18+26548.45+12713.35+26981.73+53946.16+52901.42+2071+15665.88+6817.37+4198.42</f>
        <v>704465.34000000008</v>
      </c>
      <c r="T108" s="74">
        <f t="shared" ref="T108:T114" si="9">S108</f>
        <v>704465.34000000008</v>
      </c>
      <c r="U108" s="76" t="str">
        <f>L108</f>
        <v>FINALIZADA</v>
      </c>
    </row>
    <row r="109" spans="1:21" s="18" customFormat="1" ht="409.6" customHeight="1" x14ac:dyDescent="0.85">
      <c r="A109" s="79"/>
      <c r="B109" s="79"/>
      <c r="C109" s="79"/>
      <c r="D109" s="79"/>
      <c r="E109" s="79"/>
      <c r="F109" s="79"/>
      <c r="G109" s="82"/>
      <c r="H109" s="82"/>
      <c r="I109" s="79"/>
      <c r="J109" s="82"/>
      <c r="K109" s="85"/>
      <c r="L109" s="79"/>
      <c r="M109" s="82"/>
      <c r="N109" s="82"/>
      <c r="O109" s="82"/>
      <c r="P109" s="82"/>
      <c r="Q109" s="87"/>
      <c r="R109" s="87"/>
      <c r="S109" s="87"/>
      <c r="T109" s="87"/>
      <c r="U109" s="88"/>
    </row>
    <row r="110" spans="1:21" s="18" customFormat="1" ht="409.6" customHeight="1" x14ac:dyDescent="0.85">
      <c r="A110" s="80"/>
      <c r="B110" s="80"/>
      <c r="C110" s="80"/>
      <c r="D110" s="80"/>
      <c r="E110" s="80"/>
      <c r="F110" s="80"/>
      <c r="G110" s="83"/>
      <c r="H110" s="83"/>
      <c r="I110" s="80"/>
      <c r="J110" s="83"/>
      <c r="K110" s="86"/>
      <c r="L110" s="80"/>
      <c r="M110" s="83"/>
      <c r="N110" s="83"/>
      <c r="O110" s="83"/>
      <c r="P110" s="83"/>
      <c r="Q110" s="75"/>
      <c r="R110" s="75"/>
      <c r="S110" s="75"/>
      <c r="T110" s="75"/>
      <c r="U110" s="77"/>
    </row>
    <row r="111" spans="1:21" s="18" customFormat="1" ht="409.6" customHeight="1" x14ac:dyDescent="0.85">
      <c r="A111" s="78" t="s">
        <v>217</v>
      </c>
      <c r="B111" s="78" t="s">
        <v>218</v>
      </c>
      <c r="C111" s="78" t="s">
        <v>28</v>
      </c>
      <c r="D111" s="78" t="s">
        <v>28</v>
      </c>
      <c r="E111" s="78" t="s">
        <v>28</v>
      </c>
      <c r="F111" s="78" t="s">
        <v>28</v>
      </c>
      <c r="G111" s="81" t="s">
        <v>64</v>
      </c>
      <c r="H111" s="81" t="s">
        <v>63</v>
      </c>
      <c r="I111" s="78">
        <v>43941</v>
      </c>
      <c r="J111" s="81" t="s">
        <v>34</v>
      </c>
      <c r="K111" s="84">
        <v>232490.7</v>
      </c>
      <c r="L111" s="78" t="s">
        <v>27</v>
      </c>
      <c r="M111" s="81" t="s">
        <v>28</v>
      </c>
      <c r="N111" s="81" t="s">
        <v>285</v>
      </c>
      <c r="O111" s="81" t="s">
        <v>28</v>
      </c>
      <c r="P111" s="81" t="s">
        <v>28</v>
      </c>
      <c r="Q111" s="74" t="s">
        <v>353</v>
      </c>
      <c r="R111" s="74" t="str">
        <f t="shared" si="8"/>
        <v xml:space="preserve">1º BM - R$ 31.922,96                  2º BM - R$ 16.759,53                     1º BM DO 1º T.A  - R$ 19.322,12                                    2º BM DO 1º T.A - R$ 22.497,52                                   3º BM - R$ 29.637,43                 4º BM - R$ 33.200,74                   3º BM DO 1º T.A - R$ 19.763,98                                        5º BM - R$ 16.280,92                            6º BM - R$ 10.377,34                         7º BM - R$ 49.492,14                             8º BM - R$ 9.951.01                  </v>
      </c>
      <c r="S111" s="74">
        <f>31922.96+16759.53+19322.15+22497.52+29637.43+33200.74+19763.98+16280.92+10377.34+49492.14+9951.01</f>
        <v>259205.72000000003</v>
      </c>
      <c r="T111" s="74">
        <f t="shared" si="9"/>
        <v>259205.72000000003</v>
      </c>
      <c r="U111" s="76" t="str">
        <f>L111</f>
        <v>EM ANDAMENTO</v>
      </c>
    </row>
    <row r="112" spans="1:21" s="18" customFormat="1" ht="409.6" customHeight="1" x14ac:dyDescent="0.85">
      <c r="A112" s="79"/>
      <c r="B112" s="79"/>
      <c r="C112" s="79"/>
      <c r="D112" s="79"/>
      <c r="E112" s="79"/>
      <c r="F112" s="79"/>
      <c r="G112" s="82"/>
      <c r="H112" s="82"/>
      <c r="I112" s="79"/>
      <c r="J112" s="82"/>
      <c r="K112" s="85"/>
      <c r="L112" s="79"/>
      <c r="M112" s="82"/>
      <c r="N112" s="82"/>
      <c r="O112" s="82"/>
      <c r="P112" s="82"/>
      <c r="Q112" s="87"/>
      <c r="R112" s="87"/>
      <c r="S112" s="87"/>
      <c r="T112" s="87"/>
      <c r="U112" s="88"/>
    </row>
    <row r="113" spans="1:21" s="18" customFormat="1" ht="372" customHeight="1" x14ac:dyDescent="0.85">
      <c r="A113" s="80"/>
      <c r="B113" s="80"/>
      <c r="C113" s="80"/>
      <c r="D113" s="80"/>
      <c r="E113" s="80"/>
      <c r="F113" s="80"/>
      <c r="G113" s="83"/>
      <c r="H113" s="83"/>
      <c r="I113" s="80"/>
      <c r="J113" s="83"/>
      <c r="K113" s="86"/>
      <c r="L113" s="80"/>
      <c r="M113" s="83"/>
      <c r="N113" s="83"/>
      <c r="O113" s="83"/>
      <c r="P113" s="83"/>
      <c r="Q113" s="75"/>
      <c r="R113" s="75"/>
      <c r="S113" s="75"/>
      <c r="T113" s="75"/>
      <c r="U113" s="77"/>
    </row>
    <row r="114" spans="1:21" s="18" customFormat="1" ht="409.6" customHeight="1" x14ac:dyDescent="0.85">
      <c r="A114" s="78" t="s">
        <v>224</v>
      </c>
      <c r="B114" s="78" t="s">
        <v>222</v>
      </c>
      <c r="C114" s="78" t="s">
        <v>28</v>
      </c>
      <c r="D114" s="78" t="s">
        <v>28</v>
      </c>
      <c r="E114" s="78" t="s">
        <v>28</v>
      </c>
      <c r="F114" s="78" t="s">
        <v>28</v>
      </c>
      <c r="G114" s="81" t="s">
        <v>61</v>
      </c>
      <c r="H114" s="81" t="s">
        <v>62</v>
      </c>
      <c r="I114" s="78">
        <v>44055</v>
      </c>
      <c r="J114" s="81" t="s">
        <v>133</v>
      </c>
      <c r="K114" s="84">
        <v>170000</v>
      </c>
      <c r="L114" s="78" t="s">
        <v>27</v>
      </c>
      <c r="M114" s="81" t="s">
        <v>34</v>
      </c>
      <c r="N114" s="81" t="s">
        <v>223</v>
      </c>
      <c r="O114" s="81" t="s">
        <v>28</v>
      </c>
      <c r="P114" s="81" t="s">
        <v>28</v>
      </c>
      <c r="Q114" s="74" t="s">
        <v>354</v>
      </c>
      <c r="R114" s="74" t="str">
        <f t="shared" si="8"/>
        <v xml:space="preserve">1º BM - R$ 23.819,63                   2º BM - R$ 25.429,83                       3º BM - R$ 6.581,45                       4º BM - R$ 10.742,16                  1º BM DO 1º T.A - R$ 14.540,91                                    2º BM DO 1º T.A - R$ 29.622,65                                          5º BM - R$ 17.070,96                                             6º BM - R$ 9.221,29                        7º BM - R$ 21.604,59                      3º BM DO 1º T.A - R$ 1.980,96                                 4º BM DO 1º T.A - R$ 2.400,47                                   8º BM - R$ 33.206,22                 9º BM - R$ 7.232,04                        </v>
      </c>
      <c r="S114" s="74">
        <f>23819.63+25429.83+6581.45+10742.16+14540.91+29622.65+17070.96+1980.96+9221.29+21604.59+2400.47+33206.22+7232.04</f>
        <v>203453.16</v>
      </c>
      <c r="T114" s="74">
        <f t="shared" si="9"/>
        <v>203453.16</v>
      </c>
      <c r="U114" s="76" t="s">
        <v>27</v>
      </c>
    </row>
    <row r="115" spans="1:21" s="18" customFormat="1" ht="409.6" customHeight="1" x14ac:dyDescent="0.85">
      <c r="A115" s="79"/>
      <c r="B115" s="79"/>
      <c r="C115" s="79"/>
      <c r="D115" s="79"/>
      <c r="E115" s="79"/>
      <c r="F115" s="79"/>
      <c r="G115" s="82"/>
      <c r="H115" s="82"/>
      <c r="I115" s="79"/>
      <c r="J115" s="82"/>
      <c r="K115" s="85"/>
      <c r="L115" s="79"/>
      <c r="M115" s="82"/>
      <c r="N115" s="82"/>
      <c r="O115" s="82"/>
      <c r="P115" s="82"/>
      <c r="Q115" s="87"/>
      <c r="R115" s="87"/>
      <c r="S115" s="87"/>
      <c r="T115" s="87"/>
      <c r="U115" s="88"/>
    </row>
    <row r="116" spans="1:21" s="18" customFormat="1" ht="372" customHeight="1" x14ac:dyDescent="0.85">
      <c r="A116" s="80"/>
      <c r="B116" s="80"/>
      <c r="C116" s="80"/>
      <c r="D116" s="80"/>
      <c r="E116" s="80"/>
      <c r="F116" s="80"/>
      <c r="G116" s="83"/>
      <c r="H116" s="83"/>
      <c r="I116" s="80"/>
      <c r="J116" s="83"/>
      <c r="K116" s="86"/>
      <c r="L116" s="80"/>
      <c r="M116" s="83"/>
      <c r="N116" s="83"/>
      <c r="O116" s="83"/>
      <c r="P116" s="83"/>
      <c r="Q116" s="75"/>
      <c r="R116" s="75"/>
      <c r="S116" s="75"/>
      <c r="T116" s="75"/>
      <c r="U116" s="77"/>
    </row>
    <row r="117" spans="1:21" s="18" customFormat="1" ht="409.6" customHeight="1" x14ac:dyDescent="0.85">
      <c r="A117" s="78" t="s">
        <v>225</v>
      </c>
      <c r="B117" s="78" t="s">
        <v>226</v>
      </c>
      <c r="C117" s="78" t="s">
        <v>28</v>
      </c>
      <c r="D117" s="78" t="s">
        <v>28</v>
      </c>
      <c r="E117" s="78" t="s">
        <v>28</v>
      </c>
      <c r="F117" s="78" t="s">
        <v>28</v>
      </c>
      <c r="G117" s="81" t="s">
        <v>61</v>
      </c>
      <c r="H117" s="81" t="s">
        <v>62</v>
      </c>
      <c r="I117" s="78">
        <v>44055</v>
      </c>
      <c r="J117" s="81" t="s">
        <v>133</v>
      </c>
      <c r="K117" s="84">
        <v>188000</v>
      </c>
      <c r="L117" s="78" t="s">
        <v>27</v>
      </c>
      <c r="M117" s="81" t="s">
        <v>28</v>
      </c>
      <c r="N117" s="81" t="s">
        <v>284</v>
      </c>
      <c r="O117" s="81" t="s">
        <v>28</v>
      </c>
      <c r="P117" s="81" t="s">
        <v>28</v>
      </c>
      <c r="Q117" s="74" t="s">
        <v>323</v>
      </c>
      <c r="R117" s="74" t="str">
        <f>Q117</f>
        <v>1º BM - R$ 43.932,12                   2º BM - R$ 6.540,49                       3º BM - R$ 23.449,91                                  1º BM DO 1º T.A - R$ 35.563,78                             2º BM DO 1º T.A - R$ 12.819,40                                   4º BM - R$ 9.314,62                                5º BM - R$ 7.048,60                     6º BM - R$ 26.590,94               7º BM - R$ 36.714,91</v>
      </c>
      <c r="S117" s="74">
        <f>43932.12+6540.49+23449.91+35563.78+12819.4+9314.62+7048.6+25590.94+36714.91</f>
        <v>200974.77000000002</v>
      </c>
      <c r="T117" s="74">
        <f t="shared" ref="T117" si="10">S117</f>
        <v>200974.77000000002</v>
      </c>
      <c r="U117" s="76" t="s">
        <v>27</v>
      </c>
    </row>
    <row r="118" spans="1:21" s="18" customFormat="1" ht="409.6" customHeight="1" x14ac:dyDescent="0.85">
      <c r="A118" s="80"/>
      <c r="B118" s="80"/>
      <c r="C118" s="80"/>
      <c r="D118" s="80"/>
      <c r="E118" s="80"/>
      <c r="F118" s="80"/>
      <c r="G118" s="83"/>
      <c r="H118" s="83"/>
      <c r="I118" s="80"/>
      <c r="J118" s="83"/>
      <c r="K118" s="86"/>
      <c r="L118" s="80"/>
      <c r="M118" s="83"/>
      <c r="N118" s="83"/>
      <c r="O118" s="83"/>
      <c r="P118" s="83"/>
      <c r="Q118" s="75"/>
      <c r="R118" s="75"/>
      <c r="S118" s="75"/>
      <c r="T118" s="75"/>
      <c r="U118" s="77"/>
    </row>
    <row r="119" spans="1:21" s="18" customFormat="1" ht="409.6" customHeight="1" x14ac:dyDescent="0.85">
      <c r="A119" s="78" t="s">
        <v>227</v>
      </c>
      <c r="B119" s="78" t="s">
        <v>228</v>
      </c>
      <c r="C119" s="78" t="s">
        <v>28</v>
      </c>
      <c r="D119" s="78" t="s">
        <v>28</v>
      </c>
      <c r="E119" s="78" t="s">
        <v>28</v>
      </c>
      <c r="F119" s="78" t="s">
        <v>28</v>
      </c>
      <c r="G119" s="81" t="s">
        <v>97</v>
      </c>
      <c r="H119" s="81" t="s">
        <v>98</v>
      </c>
      <c r="I119" s="78">
        <v>43628</v>
      </c>
      <c r="J119" s="81" t="s">
        <v>229</v>
      </c>
      <c r="K119" s="84">
        <v>820573.28</v>
      </c>
      <c r="L119" s="78" t="s">
        <v>27</v>
      </c>
      <c r="M119" s="81" t="s">
        <v>28</v>
      </c>
      <c r="N119" s="81" t="s">
        <v>230</v>
      </c>
      <c r="O119" s="81" t="s">
        <v>28</v>
      </c>
      <c r="P119" s="81" t="s">
        <v>28</v>
      </c>
      <c r="Q119" s="74" t="s">
        <v>344</v>
      </c>
      <c r="R119" s="74" t="str">
        <f t="shared" ref="R119" si="11">Q119</f>
        <v>1º BM - R$ 87.401,36                    1º BM DO 1º T.A - R$ 86.020,28                             2º BM - R$ 123.089,91                            3º BM - R$ 122.750,98            4º BM - R$ 115.336,86                  5º BM - R$ 126.040,72</v>
      </c>
      <c r="S119" s="74">
        <f>87401.36+86020.28+123089.91+122750.98+115336.86+126040.72</f>
        <v>660640.11</v>
      </c>
      <c r="T119" s="74">
        <f>S119</f>
        <v>660640.11</v>
      </c>
      <c r="U119" s="76" t="s">
        <v>27</v>
      </c>
    </row>
    <row r="120" spans="1:21" s="18" customFormat="1" ht="409.6" customHeight="1" x14ac:dyDescent="0.85">
      <c r="A120" s="80"/>
      <c r="B120" s="80"/>
      <c r="C120" s="80"/>
      <c r="D120" s="80"/>
      <c r="E120" s="80"/>
      <c r="F120" s="80"/>
      <c r="G120" s="83"/>
      <c r="H120" s="83"/>
      <c r="I120" s="80"/>
      <c r="J120" s="83"/>
      <c r="K120" s="86"/>
      <c r="L120" s="80"/>
      <c r="M120" s="83"/>
      <c r="N120" s="83"/>
      <c r="O120" s="83"/>
      <c r="P120" s="83"/>
      <c r="Q120" s="75"/>
      <c r="R120" s="75"/>
      <c r="S120" s="75"/>
      <c r="T120" s="75"/>
      <c r="U120" s="77"/>
    </row>
    <row r="121" spans="1:21" s="71" customFormat="1" ht="390" customHeight="1" x14ac:dyDescent="0.85">
      <c r="A121" s="20" t="s">
        <v>231</v>
      </c>
      <c r="B121" s="61" t="s">
        <v>232</v>
      </c>
      <c r="C121" s="61" t="s">
        <v>28</v>
      </c>
      <c r="D121" s="61" t="s">
        <v>28</v>
      </c>
      <c r="E121" s="61" t="s">
        <v>28</v>
      </c>
      <c r="F121" s="61" t="s">
        <v>28</v>
      </c>
      <c r="G121" s="19" t="s">
        <v>233</v>
      </c>
      <c r="H121" s="19" t="s">
        <v>234</v>
      </c>
      <c r="I121" s="61">
        <v>43689</v>
      </c>
      <c r="J121" s="61" t="s">
        <v>130</v>
      </c>
      <c r="K121" s="62">
        <v>31900</v>
      </c>
      <c r="L121" s="61" t="s">
        <v>53</v>
      </c>
      <c r="M121" s="35" t="s">
        <v>28</v>
      </c>
      <c r="N121" s="19" t="s">
        <v>247</v>
      </c>
      <c r="O121" s="21" t="s">
        <v>28</v>
      </c>
      <c r="P121" s="21" t="s">
        <v>28</v>
      </c>
      <c r="Q121" s="63" t="s">
        <v>246</v>
      </c>
      <c r="R121" s="22" t="str">
        <f t="shared" ref="R121:R122" si="12">Q121</f>
        <v xml:space="preserve">1º BM - R$ 10.105,25                         2º BM - R$ 6.919,33                               1º BM DO 1º T.A - R$ 3.893,84              </v>
      </c>
      <c r="S121" s="63">
        <f>10105.25+6919.33+3893.84</f>
        <v>20918.420000000002</v>
      </c>
      <c r="T121" s="63">
        <f>S121</f>
        <v>20918.420000000002</v>
      </c>
      <c r="U121" s="64" t="str">
        <f>L121</f>
        <v>FINALIZADA</v>
      </c>
    </row>
    <row r="122" spans="1:21" s="18" customFormat="1" ht="409.6" customHeight="1" x14ac:dyDescent="0.85">
      <c r="A122" s="78" t="s">
        <v>235</v>
      </c>
      <c r="B122" s="78" t="s">
        <v>324</v>
      </c>
      <c r="C122" s="78" t="s">
        <v>28</v>
      </c>
      <c r="D122" s="78" t="s">
        <v>28</v>
      </c>
      <c r="E122" s="78" t="s">
        <v>28</v>
      </c>
      <c r="F122" s="78" t="s">
        <v>28</v>
      </c>
      <c r="G122" s="81" t="s">
        <v>97</v>
      </c>
      <c r="H122" s="81" t="s">
        <v>98</v>
      </c>
      <c r="I122" s="78">
        <v>44013</v>
      </c>
      <c r="J122" s="81" t="s">
        <v>236</v>
      </c>
      <c r="K122" s="84">
        <v>349992.7</v>
      </c>
      <c r="L122" s="78" t="s">
        <v>27</v>
      </c>
      <c r="M122" s="81" t="s">
        <v>28</v>
      </c>
      <c r="N122" s="81" t="s">
        <v>28</v>
      </c>
      <c r="O122" s="81" t="s">
        <v>28</v>
      </c>
      <c r="P122" s="81" t="s">
        <v>28</v>
      </c>
      <c r="Q122" s="74" t="s">
        <v>355</v>
      </c>
      <c r="R122" s="74" t="str">
        <f t="shared" si="12"/>
        <v xml:space="preserve">1º BM - R$ 40.066,95                   2º BM - R$ 28.864,38                  3º BM - R$ 23.353,84                 4º BM - R$ 29.460,61                 5º BM - R$ 5.636,08                           6º BM - R$ 13.590,25                           7º BM - R$ 29.233,36  </v>
      </c>
      <c r="S122" s="74">
        <f>40066.95+28864.38+23353.84+29460.61+5636.08+13590.25+29233.36</f>
        <v>170205.46999999997</v>
      </c>
      <c r="T122" s="74">
        <f>S122</f>
        <v>170205.46999999997</v>
      </c>
      <c r="U122" s="76" t="s">
        <v>27</v>
      </c>
    </row>
    <row r="123" spans="1:21" s="18" customFormat="1" ht="409.6" customHeight="1" x14ac:dyDescent="0.85">
      <c r="A123" s="80"/>
      <c r="B123" s="80"/>
      <c r="C123" s="80"/>
      <c r="D123" s="80"/>
      <c r="E123" s="80"/>
      <c r="F123" s="80"/>
      <c r="G123" s="83"/>
      <c r="H123" s="83"/>
      <c r="I123" s="80"/>
      <c r="J123" s="83"/>
      <c r="K123" s="86"/>
      <c r="L123" s="80"/>
      <c r="M123" s="83"/>
      <c r="N123" s="83"/>
      <c r="O123" s="83"/>
      <c r="P123" s="83"/>
      <c r="Q123" s="75"/>
      <c r="R123" s="75"/>
      <c r="S123" s="75"/>
      <c r="T123" s="75"/>
      <c r="U123" s="77"/>
    </row>
    <row r="124" spans="1:21" s="24" customFormat="1" ht="390" customHeight="1" x14ac:dyDescent="0.85">
      <c r="A124" s="20" t="s">
        <v>262</v>
      </c>
      <c r="B124" s="61" t="s">
        <v>248</v>
      </c>
      <c r="C124" s="61" t="s">
        <v>28</v>
      </c>
      <c r="D124" s="61" t="s">
        <v>28</v>
      </c>
      <c r="E124" s="61" t="s">
        <v>28</v>
      </c>
      <c r="F124" s="61" t="s">
        <v>28</v>
      </c>
      <c r="G124" s="19" t="s">
        <v>249</v>
      </c>
      <c r="H124" s="19" t="s">
        <v>250</v>
      </c>
      <c r="I124" s="61">
        <v>44085</v>
      </c>
      <c r="J124" s="61" t="s">
        <v>251</v>
      </c>
      <c r="K124" s="62">
        <v>80000</v>
      </c>
      <c r="L124" s="61" t="str">
        <f>U124</f>
        <v>FINALIZADA</v>
      </c>
      <c r="M124" s="35" t="s">
        <v>28</v>
      </c>
      <c r="N124" s="19" t="s">
        <v>28</v>
      </c>
      <c r="O124" s="21" t="s">
        <v>28</v>
      </c>
      <c r="P124" s="21" t="s">
        <v>28</v>
      </c>
      <c r="Q124" s="63" t="s">
        <v>283</v>
      </c>
      <c r="R124" s="22" t="str">
        <f>Q124</f>
        <v xml:space="preserve">1º BM - R$ 24.752,30                  2º BM - R$ 21.239,67                   3º BM - R$ 12.310,55                  4º BM - R$ 15.723,47               </v>
      </c>
      <c r="S124" s="63">
        <f>24752.3+21239.67+12310.55+15723.47</f>
        <v>74025.990000000005</v>
      </c>
      <c r="T124" s="63">
        <f>S124</f>
        <v>74025.990000000005</v>
      </c>
      <c r="U124" s="64" t="s">
        <v>53</v>
      </c>
    </row>
    <row r="125" spans="1:21" s="18" customFormat="1" ht="409.6" customHeight="1" x14ac:dyDescent="0.85">
      <c r="A125" s="78" t="s">
        <v>252</v>
      </c>
      <c r="B125" s="78" t="s">
        <v>253</v>
      </c>
      <c r="C125" s="78" t="s">
        <v>28</v>
      </c>
      <c r="D125" s="78" t="s">
        <v>28</v>
      </c>
      <c r="E125" s="78" t="s">
        <v>28</v>
      </c>
      <c r="F125" s="78" t="s">
        <v>28</v>
      </c>
      <c r="G125" s="81" t="s">
        <v>254</v>
      </c>
      <c r="H125" s="81" t="s">
        <v>255</v>
      </c>
      <c r="I125" s="78">
        <v>43815</v>
      </c>
      <c r="J125" s="81" t="s">
        <v>101</v>
      </c>
      <c r="K125" s="84">
        <v>1690388.82</v>
      </c>
      <c r="L125" s="78" t="str">
        <f>U125</f>
        <v>EM ANDAMENTO</v>
      </c>
      <c r="M125" s="81" t="s">
        <v>28</v>
      </c>
      <c r="N125" s="81" t="s">
        <v>318</v>
      </c>
      <c r="O125" s="81" t="s">
        <v>28</v>
      </c>
      <c r="P125" s="81" t="s">
        <v>28</v>
      </c>
      <c r="Q125" s="97" t="s">
        <v>357</v>
      </c>
      <c r="R125" s="74" t="str">
        <f>Q125</f>
        <v xml:space="preserve">1º BM - R$ 18.064,04                   2º BM - R$ 19.883.77                  3º BM - R$ 18.674,55                  4º BM - R$ 7.106,28                     5º BM - R$ 32.966,03                  6º BM - R$ 64.706,58                             1º BM DO 1º T.A - R$ 105.302,03                                  2º BM DO 1º T.A - R$ 24.164,20                                    3º BM DO 1º T.A - R$ 47.345,15                                          4º BM DO 1º T.A - R$ 36.354,85                                           7º BM - R$ 97.614,45                         5º BM DO 1º T.A - R$ 15.870,27                                        6º BM DO 1º T.A - R$ 9.282,42                                            8º BM - R$ 25.559,22                  9º BM - R$ 6.198,77                     10º BM - R$ 43.905,89                    11º BM - R$ 25.671,24                     1º BM DO 3º T.A - R$ 19.924,53                                             2º BM DO 3º T.A - R$ 20.289,60                                        3º BM DO 3º T.A - R$ 12.027,62                                    12º BM - R$ 14.023,29                  13º BM - R$ 95.408,76                               14º BM - R$ 21.399,19                            </v>
      </c>
      <c r="S125" s="74">
        <f>18064.04+19883.77+18674.55+7106.28+32966.03+64706.58+105302.03+24164.2+47345.15+36354.85+97614.45+15870.27+9282.42+25559.22+6198.77+43905.89+25671.24+19924.53+20289.6+12027.62+14023.29+95408.76+21399.19</f>
        <v>781742.7300000001</v>
      </c>
      <c r="T125" s="97">
        <f t="shared" ref="T125" si="13">S125</f>
        <v>781742.7300000001</v>
      </c>
      <c r="U125" s="100" t="s">
        <v>27</v>
      </c>
    </row>
    <row r="126" spans="1:21" s="18" customFormat="1" ht="409.6" customHeight="1" x14ac:dyDescent="0.85">
      <c r="A126" s="79"/>
      <c r="B126" s="79"/>
      <c r="C126" s="79"/>
      <c r="D126" s="79"/>
      <c r="E126" s="79"/>
      <c r="F126" s="79"/>
      <c r="G126" s="82"/>
      <c r="H126" s="82"/>
      <c r="I126" s="79"/>
      <c r="J126" s="82"/>
      <c r="K126" s="85"/>
      <c r="L126" s="79"/>
      <c r="M126" s="82"/>
      <c r="N126" s="82"/>
      <c r="O126" s="82"/>
      <c r="P126" s="82"/>
      <c r="Q126" s="98"/>
      <c r="R126" s="87"/>
      <c r="S126" s="87"/>
      <c r="T126" s="98"/>
      <c r="U126" s="101"/>
    </row>
    <row r="127" spans="1:21" s="18" customFormat="1" ht="409.6" customHeight="1" x14ac:dyDescent="0.85">
      <c r="A127" s="79"/>
      <c r="B127" s="79"/>
      <c r="C127" s="79"/>
      <c r="D127" s="79"/>
      <c r="E127" s="79"/>
      <c r="F127" s="79"/>
      <c r="G127" s="82"/>
      <c r="H127" s="82"/>
      <c r="I127" s="79"/>
      <c r="J127" s="82"/>
      <c r="K127" s="85"/>
      <c r="L127" s="79"/>
      <c r="M127" s="82"/>
      <c r="N127" s="82"/>
      <c r="O127" s="82"/>
      <c r="P127" s="82"/>
      <c r="Q127" s="98"/>
      <c r="R127" s="87"/>
      <c r="S127" s="87"/>
      <c r="T127" s="98"/>
      <c r="U127" s="101"/>
    </row>
    <row r="128" spans="1:21" s="18" customFormat="1" ht="409.6" customHeight="1" x14ac:dyDescent="0.85">
      <c r="A128" s="79"/>
      <c r="B128" s="79"/>
      <c r="C128" s="79"/>
      <c r="D128" s="79"/>
      <c r="E128" s="79"/>
      <c r="F128" s="79"/>
      <c r="G128" s="82"/>
      <c r="H128" s="82"/>
      <c r="I128" s="79"/>
      <c r="J128" s="82"/>
      <c r="K128" s="85"/>
      <c r="L128" s="79"/>
      <c r="M128" s="82"/>
      <c r="N128" s="82"/>
      <c r="O128" s="82"/>
      <c r="P128" s="82"/>
      <c r="Q128" s="98"/>
      <c r="R128" s="87"/>
      <c r="S128" s="87"/>
      <c r="T128" s="98"/>
      <c r="U128" s="101"/>
    </row>
    <row r="129" spans="1:21" s="18" customFormat="1" ht="409.5" customHeight="1" x14ac:dyDescent="0.85">
      <c r="A129" s="80"/>
      <c r="B129" s="80"/>
      <c r="C129" s="80"/>
      <c r="D129" s="80"/>
      <c r="E129" s="80"/>
      <c r="F129" s="80"/>
      <c r="G129" s="83"/>
      <c r="H129" s="83"/>
      <c r="I129" s="80"/>
      <c r="J129" s="83"/>
      <c r="K129" s="86"/>
      <c r="L129" s="80"/>
      <c r="M129" s="83"/>
      <c r="N129" s="83"/>
      <c r="O129" s="83"/>
      <c r="P129" s="83"/>
      <c r="Q129" s="99"/>
      <c r="R129" s="75"/>
      <c r="S129" s="75"/>
      <c r="T129" s="99"/>
      <c r="U129" s="102"/>
    </row>
    <row r="130" spans="1:21" s="24" customFormat="1" ht="409.6" customHeight="1" x14ac:dyDescent="0.85">
      <c r="A130" s="20" t="s">
        <v>263</v>
      </c>
      <c r="B130" s="61" t="s">
        <v>256</v>
      </c>
      <c r="C130" s="61" t="s">
        <v>28</v>
      </c>
      <c r="D130" s="61" t="s">
        <v>28</v>
      </c>
      <c r="E130" s="61" t="s">
        <v>28</v>
      </c>
      <c r="F130" s="61" t="s">
        <v>28</v>
      </c>
      <c r="G130" s="19" t="s">
        <v>257</v>
      </c>
      <c r="H130" s="19" t="s">
        <v>258</v>
      </c>
      <c r="I130" s="61">
        <v>44130</v>
      </c>
      <c r="J130" s="61" t="s">
        <v>130</v>
      </c>
      <c r="K130" s="62">
        <v>59468.89</v>
      </c>
      <c r="L130" s="61" t="str">
        <f>U130</f>
        <v>FINALIZADA</v>
      </c>
      <c r="M130" s="35" t="s">
        <v>28</v>
      </c>
      <c r="N130" s="48" t="s">
        <v>282</v>
      </c>
      <c r="O130" s="21" t="s">
        <v>28</v>
      </c>
      <c r="P130" s="21" t="s">
        <v>28</v>
      </c>
      <c r="Q130" s="39" t="s">
        <v>356</v>
      </c>
      <c r="R130" s="39" t="str">
        <f>Q130</f>
        <v xml:space="preserve">1º BM - R$ 17.473,98                      2º BM - R$ 39.926,01                   1º BM DO 1º T.A - R$ 24.240,45                                         1º BM DO 2º T.A - R$ 692,24                                              3º BM - R$ 1.100,65                           </v>
      </c>
      <c r="S130" s="63">
        <f>17473.98+39926.01+24240.45+692.24+1100.65</f>
        <v>83433.33</v>
      </c>
      <c r="T130" s="63">
        <f>S130</f>
        <v>83433.33</v>
      </c>
      <c r="U130" s="64" t="s">
        <v>53</v>
      </c>
    </row>
    <row r="131" spans="1:21" s="18" customFormat="1" ht="409.6" customHeight="1" x14ac:dyDescent="0.85">
      <c r="A131" s="78" t="s">
        <v>259</v>
      </c>
      <c r="B131" s="78" t="s">
        <v>260</v>
      </c>
      <c r="C131" s="78" t="s">
        <v>28</v>
      </c>
      <c r="D131" s="78" t="s">
        <v>28</v>
      </c>
      <c r="E131" s="78" t="s">
        <v>28</v>
      </c>
      <c r="F131" s="78" t="s">
        <v>28</v>
      </c>
      <c r="G131" s="81" t="s">
        <v>61</v>
      </c>
      <c r="H131" s="81" t="s">
        <v>62</v>
      </c>
      <c r="I131" s="78">
        <v>44130</v>
      </c>
      <c r="J131" s="81" t="s">
        <v>195</v>
      </c>
      <c r="K131" s="84">
        <v>616885.31999999995</v>
      </c>
      <c r="L131" s="78" t="str">
        <f>U131</f>
        <v>EM ANDAMENTO</v>
      </c>
      <c r="M131" s="81" t="s">
        <v>236</v>
      </c>
      <c r="N131" s="81" t="s">
        <v>359</v>
      </c>
      <c r="O131" s="81" t="s">
        <v>28</v>
      </c>
      <c r="P131" s="81" t="s">
        <v>28</v>
      </c>
      <c r="Q131" s="74" t="s">
        <v>358</v>
      </c>
      <c r="R131" s="74" t="str">
        <f>Q131</f>
        <v xml:space="preserve">1º BM - R$ 24.661,48                  2º BM - R$ 8.898,79                     3º BM - R$ 31.769,99                  4º BM - R$ 15.271,65                                 5º BM - R$ 50.471,06                 6º BM - R$ 10.772,60                 7º BM - R$ 23.506,12                  8º BM - R$ 63.837,81                 9º BM - R$ 59.346,44                            10º BM - R$ 38.616,42                            11º BM - R$ 19.310,50                             12º BM - R$ 6.551,25  </v>
      </c>
      <c r="S131" s="74">
        <f>24661.48+8898.79+31769.99+15271.65+50471.06+10772.6+23506.12+63837.81+59346.44+38616.42+19310.5+6551.25</f>
        <v>353014.11</v>
      </c>
      <c r="T131" s="74">
        <f>S131</f>
        <v>353014.11</v>
      </c>
      <c r="U131" s="76" t="s">
        <v>27</v>
      </c>
    </row>
    <row r="132" spans="1:21" s="18" customFormat="1" ht="409.6" customHeight="1" x14ac:dyDescent="0.85">
      <c r="A132" s="80"/>
      <c r="B132" s="80"/>
      <c r="C132" s="80"/>
      <c r="D132" s="80"/>
      <c r="E132" s="80"/>
      <c r="F132" s="80"/>
      <c r="G132" s="83"/>
      <c r="H132" s="83"/>
      <c r="I132" s="80"/>
      <c r="J132" s="83"/>
      <c r="K132" s="86"/>
      <c r="L132" s="80"/>
      <c r="M132" s="83"/>
      <c r="N132" s="83"/>
      <c r="O132" s="83"/>
      <c r="P132" s="83"/>
      <c r="Q132" s="75"/>
      <c r="R132" s="75"/>
      <c r="S132" s="75"/>
      <c r="T132" s="75"/>
      <c r="U132" s="77"/>
    </row>
    <row r="133" spans="1:21" s="18" customFormat="1" ht="409.6" customHeight="1" x14ac:dyDescent="0.85">
      <c r="A133" s="78" t="s">
        <v>264</v>
      </c>
      <c r="B133" s="78" t="s">
        <v>261</v>
      </c>
      <c r="C133" s="78" t="s">
        <v>28</v>
      </c>
      <c r="D133" s="78" t="s">
        <v>28</v>
      </c>
      <c r="E133" s="78" t="s">
        <v>28</v>
      </c>
      <c r="F133" s="78" t="s">
        <v>28</v>
      </c>
      <c r="G133" s="81" t="s">
        <v>61</v>
      </c>
      <c r="H133" s="81" t="s">
        <v>62</v>
      </c>
      <c r="I133" s="78">
        <v>44082</v>
      </c>
      <c r="J133" s="81" t="s">
        <v>133</v>
      </c>
      <c r="K133" s="84">
        <v>186000</v>
      </c>
      <c r="L133" s="78" t="str">
        <f>U133</f>
        <v>FINALIZADA</v>
      </c>
      <c r="M133" s="81" t="s">
        <v>28</v>
      </c>
      <c r="N133" s="81" t="s">
        <v>281</v>
      </c>
      <c r="O133" s="81" t="s">
        <v>28</v>
      </c>
      <c r="P133" s="81" t="s">
        <v>28</v>
      </c>
      <c r="Q133" s="74" t="s">
        <v>295</v>
      </c>
      <c r="R133" s="74" t="str">
        <f>Q133</f>
        <v xml:space="preserve">1º BM - R$ 17.182,71                  2º BM - R$ 5.853,65                         3º BM - R$ 16.231,27                           4º BM - R$ 11.364,51                  1º BM DO 2º T.A - R$ 14.845,76                               5º BM - R$ 8.551,22                     2º BM DO 2º T.A - R$ 8.890,30                                           6º BM - R$ 17.910,67                  7º BM - R$ 24.492,55                       2º BM DO 2º T.A - R$ 6.755,76      3º BM DO 2º T.A - R$ 17.668,08                                           4º BM DO 2º T.A - R$ 15.361,08  </v>
      </c>
      <c r="S133" s="74">
        <f>17182.71+5853.65+16231.27+11364.51+14845.76+8551.22+8890.3+17910.67+24492.55+6755.76+17668.08+15361.08</f>
        <v>165107.56000000003</v>
      </c>
      <c r="T133" s="74">
        <f>S133</f>
        <v>165107.56000000003</v>
      </c>
      <c r="U133" s="76" t="s">
        <v>53</v>
      </c>
    </row>
    <row r="134" spans="1:21" s="18" customFormat="1" ht="409.6" customHeight="1" x14ac:dyDescent="0.85">
      <c r="A134" s="79"/>
      <c r="B134" s="79"/>
      <c r="C134" s="79"/>
      <c r="D134" s="79"/>
      <c r="E134" s="79"/>
      <c r="F134" s="79"/>
      <c r="G134" s="82"/>
      <c r="H134" s="82"/>
      <c r="I134" s="79"/>
      <c r="J134" s="82"/>
      <c r="K134" s="85"/>
      <c r="L134" s="79"/>
      <c r="M134" s="82"/>
      <c r="N134" s="82"/>
      <c r="O134" s="82"/>
      <c r="P134" s="82"/>
      <c r="Q134" s="87"/>
      <c r="R134" s="87"/>
      <c r="S134" s="87"/>
      <c r="T134" s="87"/>
      <c r="U134" s="88"/>
    </row>
    <row r="135" spans="1:21" s="18" customFormat="1" ht="409.6" customHeight="1" x14ac:dyDescent="0.85">
      <c r="A135" s="80"/>
      <c r="B135" s="80"/>
      <c r="C135" s="80"/>
      <c r="D135" s="80"/>
      <c r="E135" s="80"/>
      <c r="F135" s="80"/>
      <c r="G135" s="83"/>
      <c r="H135" s="83"/>
      <c r="I135" s="80"/>
      <c r="J135" s="83"/>
      <c r="K135" s="86"/>
      <c r="L135" s="80"/>
      <c r="M135" s="83"/>
      <c r="N135" s="83"/>
      <c r="O135" s="83"/>
      <c r="P135" s="83"/>
      <c r="Q135" s="75"/>
      <c r="R135" s="75"/>
      <c r="S135" s="75"/>
      <c r="T135" s="75"/>
      <c r="U135" s="77"/>
    </row>
    <row r="136" spans="1:21" s="24" customFormat="1" ht="348" customHeight="1" x14ac:dyDescent="0.85">
      <c r="A136" s="20" t="s">
        <v>287</v>
      </c>
      <c r="B136" s="61" t="s">
        <v>288</v>
      </c>
      <c r="C136" s="61" t="s">
        <v>28</v>
      </c>
      <c r="D136" s="61" t="s">
        <v>28</v>
      </c>
      <c r="E136" s="61" t="s">
        <v>28</v>
      </c>
      <c r="F136" s="61" t="s">
        <v>28</v>
      </c>
      <c r="G136" s="19" t="s">
        <v>61</v>
      </c>
      <c r="H136" s="19" t="s">
        <v>62</v>
      </c>
      <c r="I136" s="61">
        <v>44102</v>
      </c>
      <c r="J136" s="61" t="s">
        <v>133</v>
      </c>
      <c r="K136" s="62">
        <v>94832.18</v>
      </c>
      <c r="L136" s="61" t="str">
        <f t="shared" ref="L136:L146" si="14">U136</f>
        <v>EM ANDAMENTO</v>
      </c>
      <c r="M136" s="35" t="s">
        <v>28</v>
      </c>
      <c r="N136" s="35" t="s">
        <v>28</v>
      </c>
      <c r="O136" s="21" t="s">
        <v>28</v>
      </c>
      <c r="P136" s="21" t="s">
        <v>28</v>
      </c>
      <c r="Q136" s="63" t="s">
        <v>325</v>
      </c>
      <c r="R136" s="19" t="str">
        <f t="shared" ref="R136:R146" si="15">Q136</f>
        <v xml:space="preserve">1º BM - R$ 49.144,67              2º BM - R$ 40.257,59                    </v>
      </c>
      <c r="S136" s="63">
        <f>49144.67+40257.59</f>
        <v>89402.26</v>
      </c>
      <c r="T136" s="63">
        <f t="shared" ref="T136:T146" si="16">S136</f>
        <v>89402.26</v>
      </c>
      <c r="U136" s="64" t="s">
        <v>27</v>
      </c>
    </row>
    <row r="137" spans="1:21" s="24" customFormat="1" ht="409.5" customHeight="1" x14ac:dyDescent="0.85">
      <c r="A137" s="20" t="s">
        <v>267</v>
      </c>
      <c r="B137" s="61" t="s">
        <v>271</v>
      </c>
      <c r="C137" s="61" t="s">
        <v>28</v>
      </c>
      <c r="D137" s="61" t="s">
        <v>28</v>
      </c>
      <c r="E137" s="61" t="s">
        <v>28</v>
      </c>
      <c r="F137" s="61" t="s">
        <v>28</v>
      </c>
      <c r="G137" s="19" t="s">
        <v>49</v>
      </c>
      <c r="H137" s="19" t="s">
        <v>50</v>
      </c>
      <c r="I137" s="61">
        <v>44174</v>
      </c>
      <c r="J137" s="61" t="s">
        <v>289</v>
      </c>
      <c r="K137" s="62">
        <v>2290000</v>
      </c>
      <c r="L137" s="61" t="str">
        <f t="shared" si="14"/>
        <v>EM ANDAMENTO</v>
      </c>
      <c r="M137" s="35" t="s">
        <v>28</v>
      </c>
      <c r="N137" s="35" t="s">
        <v>28</v>
      </c>
      <c r="O137" s="21" t="s">
        <v>28</v>
      </c>
      <c r="P137" s="21" t="s">
        <v>28</v>
      </c>
      <c r="Q137" s="63" t="s">
        <v>335</v>
      </c>
      <c r="R137" s="19" t="str">
        <f t="shared" si="15"/>
        <v xml:space="preserve">1º BM - R$ 46.753,87          1º BM - R$ 98.660,99             2º BM - R$ 7.435,56                2º BM - R$ 79.980,03              </v>
      </c>
      <c r="S137" s="63">
        <f>46753.87+98660.99+7435.56+79980.03</f>
        <v>232830.45</v>
      </c>
      <c r="T137" s="63">
        <f t="shared" si="16"/>
        <v>232830.45</v>
      </c>
      <c r="U137" s="64" t="s">
        <v>27</v>
      </c>
    </row>
    <row r="138" spans="1:21" s="24" customFormat="1" ht="409.5" customHeight="1" x14ac:dyDescent="0.85">
      <c r="A138" s="20" t="s">
        <v>296</v>
      </c>
      <c r="B138" s="61" t="s">
        <v>297</v>
      </c>
      <c r="C138" s="61" t="s">
        <v>28</v>
      </c>
      <c r="D138" s="61" t="s">
        <v>28</v>
      </c>
      <c r="E138" s="61" t="s">
        <v>28</v>
      </c>
      <c r="F138" s="61" t="s">
        <v>28</v>
      </c>
      <c r="G138" s="19" t="s">
        <v>298</v>
      </c>
      <c r="H138" s="19" t="s">
        <v>299</v>
      </c>
      <c r="I138" s="61">
        <v>44214</v>
      </c>
      <c r="J138" s="61" t="s">
        <v>133</v>
      </c>
      <c r="K138" s="62">
        <v>88100</v>
      </c>
      <c r="L138" s="61" t="str">
        <f t="shared" si="14"/>
        <v>EM ANDAMENTO</v>
      </c>
      <c r="M138" s="35" t="s">
        <v>28</v>
      </c>
      <c r="N138" s="35" t="s">
        <v>300</v>
      </c>
      <c r="O138" s="21" t="s">
        <v>28</v>
      </c>
      <c r="P138" s="21" t="s">
        <v>28</v>
      </c>
      <c r="Q138" s="63" t="s">
        <v>360</v>
      </c>
      <c r="R138" s="19" t="str">
        <f t="shared" si="15"/>
        <v xml:space="preserve">1º BM - R$ 26.253,34                 2º BM - R$ 18.157,59                  3º BM - R$ 13.118,26                           4º BM - R$ 13.960,55                                       5º BM - R$ 14.672,19     </v>
      </c>
      <c r="S138" s="63">
        <f>26253.34+18157.59+13118.26+13960.55+14672.19</f>
        <v>86161.930000000008</v>
      </c>
      <c r="T138" s="63">
        <f t="shared" si="16"/>
        <v>86161.930000000008</v>
      </c>
      <c r="U138" s="64" t="s">
        <v>27</v>
      </c>
    </row>
    <row r="139" spans="1:21" s="18" customFormat="1" ht="409.6" customHeight="1" x14ac:dyDescent="0.85">
      <c r="A139" s="78" t="s">
        <v>301</v>
      </c>
      <c r="B139" s="78" t="s">
        <v>302</v>
      </c>
      <c r="C139" s="78" t="s">
        <v>28</v>
      </c>
      <c r="D139" s="78" t="s">
        <v>28</v>
      </c>
      <c r="E139" s="78" t="s">
        <v>28</v>
      </c>
      <c r="F139" s="78" t="s">
        <v>28</v>
      </c>
      <c r="G139" s="81" t="s">
        <v>304</v>
      </c>
      <c r="H139" s="81" t="s">
        <v>303</v>
      </c>
      <c r="I139" s="78">
        <v>44270</v>
      </c>
      <c r="J139" s="81" t="s">
        <v>195</v>
      </c>
      <c r="K139" s="84">
        <v>343700</v>
      </c>
      <c r="L139" s="78" t="str">
        <f t="shared" si="14"/>
        <v>EM ANDAMENTO</v>
      </c>
      <c r="M139" s="81" t="s">
        <v>28</v>
      </c>
      <c r="N139" s="81" t="s">
        <v>326</v>
      </c>
      <c r="O139" s="81" t="s">
        <v>28</v>
      </c>
      <c r="P139" s="81" t="s">
        <v>28</v>
      </c>
      <c r="Q139" s="74" t="s">
        <v>361</v>
      </c>
      <c r="R139" s="74" t="str">
        <f t="shared" si="15"/>
        <v xml:space="preserve">1º BM - R$ 20.394,63                    2º BM - R$ 20.572,35                  3º BM - R$ 3.690,88                    1º BM DO 1º T.A - R$ 42.878,49                                      2º BM DO 1º T.A - R$ 14.371,43                                     3º BM DO 1º T.A - R$ 1.859,52                                 4º BM DO 1º T.A - R$ 1.641,15                4º BM - R$ 11.778,44                                       5º BM - R$ 12.232,03                                                  6º BM - R$ 7.249,17                                  7º BM - R$ 8.244,90                       </v>
      </c>
      <c r="S139" s="74">
        <f>20394.63+20572.35+3690.88+42878.49+14371.43+1859.52+1641.15+11778.44+12232.03+7249.17+8244.9</f>
        <v>144912.99</v>
      </c>
      <c r="T139" s="74">
        <f t="shared" si="16"/>
        <v>144912.99</v>
      </c>
      <c r="U139" s="76" t="s">
        <v>27</v>
      </c>
    </row>
    <row r="140" spans="1:21" s="18" customFormat="1" ht="337.5" customHeight="1" x14ac:dyDescent="0.85">
      <c r="A140" s="79"/>
      <c r="B140" s="79"/>
      <c r="C140" s="79"/>
      <c r="D140" s="79"/>
      <c r="E140" s="79"/>
      <c r="F140" s="79"/>
      <c r="G140" s="82"/>
      <c r="H140" s="82"/>
      <c r="I140" s="79"/>
      <c r="J140" s="82"/>
      <c r="K140" s="85"/>
      <c r="L140" s="79"/>
      <c r="M140" s="82"/>
      <c r="N140" s="82"/>
      <c r="O140" s="82"/>
      <c r="P140" s="82"/>
      <c r="Q140" s="87"/>
      <c r="R140" s="87"/>
      <c r="S140" s="87"/>
      <c r="T140" s="87"/>
      <c r="U140" s="88"/>
    </row>
    <row r="141" spans="1:21" s="18" customFormat="1" ht="76.5" customHeight="1" x14ac:dyDescent="0.85">
      <c r="A141" s="80"/>
      <c r="B141" s="80"/>
      <c r="C141" s="80"/>
      <c r="D141" s="80"/>
      <c r="E141" s="80"/>
      <c r="F141" s="80"/>
      <c r="G141" s="83"/>
      <c r="H141" s="83"/>
      <c r="I141" s="80"/>
      <c r="J141" s="83"/>
      <c r="K141" s="86"/>
      <c r="L141" s="80"/>
      <c r="M141" s="83"/>
      <c r="N141" s="83"/>
      <c r="O141" s="83"/>
      <c r="P141" s="83"/>
      <c r="Q141" s="75"/>
      <c r="R141" s="75"/>
      <c r="S141" s="75"/>
      <c r="T141" s="75"/>
      <c r="U141" s="77"/>
    </row>
    <row r="142" spans="1:21" s="24" customFormat="1" ht="408.75" customHeight="1" x14ac:dyDescent="0.85">
      <c r="A142" s="20" t="s">
        <v>305</v>
      </c>
      <c r="B142" s="61" t="s">
        <v>316</v>
      </c>
      <c r="C142" s="61" t="s">
        <v>28</v>
      </c>
      <c r="D142" s="61" t="s">
        <v>28</v>
      </c>
      <c r="E142" s="61" t="s">
        <v>28</v>
      </c>
      <c r="F142" s="61" t="s">
        <v>28</v>
      </c>
      <c r="G142" s="19" t="s">
        <v>61</v>
      </c>
      <c r="H142" s="19" t="s">
        <v>62</v>
      </c>
      <c r="I142" s="33">
        <v>44335</v>
      </c>
      <c r="J142" s="61" t="s">
        <v>195</v>
      </c>
      <c r="K142" s="62">
        <v>859999.93</v>
      </c>
      <c r="L142" s="61" t="str">
        <f t="shared" si="14"/>
        <v>EM ANDAMENTO</v>
      </c>
      <c r="M142" s="35" t="s">
        <v>28</v>
      </c>
      <c r="N142" s="19" t="s">
        <v>28</v>
      </c>
      <c r="O142" s="21" t="s">
        <v>28</v>
      </c>
      <c r="P142" s="21" t="s">
        <v>28</v>
      </c>
      <c r="Q142" s="63" t="s">
        <v>362</v>
      </c>
      <c r="R142" s="19" t="str">
        <f t="shared" si="15"/>
        <v>1º BM - R$ 83.856,79                         2º BM - R$ 73.615,17                         3º BM - R$ 76.839,61                          4º BM - R$ 77.361,58                           5º BM - R$ 79.768,87                        6º BM - R$ 77.735,14                             7º BM - R$ 78.337,58</v>
      </c>
      <c r="S142" s="63">
        <f>83856.79+73615.17+76839.61+77361.58+79768.87+77735.14+78337.58</f>
        <v>547514.74</v>
      </c>
      <c r="T142" s="63">
        <f t="shared" si="16"/>
        <v>547514.74</v>
      </c>
      <c r="U142" s="64" t="s">
        <v>27</v>
      </c>
    </row>
    <row r="143" spans="1:21" s="24" customFormat="1" ht="408.75" customHeight="1" x14ac:dyDescent="0.85">
      <c r="A143" s="20" t="s">
        <v>307</v>
      </c>
      <c r="B143" s="61" t="s">
        <v>306</v>
      </c>
      <c r="C143" s="61" t="s">
        <v>28</v>
      </c>
      <c r="D143" s="61" t="s">
        <v>28</v>
      </c>
      <c r="E143" s="61" t="s">
        <v>28</v>
      </c>
      <c r="F143" s="61" t="s">
        <v>28</v>
      </c>
      <c r="G143" s="19" t="s">
        <v>249</v>
      </c>
      <c r="H143" s="19" t="s">
        <v>250</v>
      </c>
      <c r="I143" s="61">
        <v>44299</v>
      </c>
      <c r="J143" s="61" t="s">
        <v>211</v>
      </c>
      <c r="K143" s="62">
        <v>612217.4</v>
      </c>
      <c r="L143" s="61" t="str">
        <f t="shared" si="14"/>
        <v>EM ANDAMENTO</v>
      </c>
      <c r="M143" s="35" t="s">
        <v>133</v>
      </c>
      <c r="N143" s="19" t="s">
        <v>28</v>
      </c>
      <c r="O143" s="21" t="s">
        <v>28</v>
      </c>
      <c r="P143" s="21" t="s">
        <v>28</v>
      </c>
      <c r="Q143" s="63" t="s">
        <v>364</v>
      </c>
      <c r="R143" s="22" t="str">
        <f t="shared" si="15"/>
        <v xml:space="preserve">1º BM - R$ 86.259,06                     2º BM - R$ 85.432,24                  3º BM - R$ 62.063,85                  4º BM - R$ 83.318,74                 5º BM - R$ 135.530,55                  </v>
      </c>
      <c r="S143" s="63">
        <f>86259.06+85432.24+62063.85+83718.74+135530.55</f>
        <v>453004.44</v>
      </c>
      <c r="T143" s="63">
        <f t="shared" si="16"/>
        <v>453004.44</v>
      </c>
      <c r="U143" s="64" t="s">
        <v>27</v>
      </c>
    </row>
    <row r="144" spans="1:21" s="18" customFormat="1" ht="409.6" customHeight="1" x14ac:dyDescent="0.85">
      <c r="A144" s="78" t="s">
        <v>308</v>
      </c>
      <c r="B144" s="78" t="s">
        <v>309</v>
      </c>
      <c r="C144" s="78" t="s">
        <v>28</v>
      </c>
      <c r="D144" s="78" t="s">
        <v>28</v>
      </c>
      <c r="E144" s="78" t="s">
        <v>28</v>
      </c>
      <c r="F144" s="78" t="s">
        <v>28</v>
      </c>
      <c r="G144" s="81" t="s">
        <v>257</v>
      </c>
      <c r="H144" s="81" t="s">
        <v>258</v>
      </c>
      <c r="I144" s="78">
        <v>44165</v>
      </c>
      <c r="J144" s="81" t="s">
        <v>130</v>
      </c>
      <c r="K144" s="84">
        <v>61260.17</v>
      </c>
      <c r="L144" s="78" t="str">
        <f t="shared" si="14"/>
        <v>EM ANDAMENTO</v>
      </c>
      <c r="M144" s="81" t="s">
        <v>28</v>
      </c>
      <c r="N144" s="81" t="s">
        <v>310</v>
      </c>
      <c r="O144" s="81" t="s">
        <v>28</v>
      </c>
      <c r="P144" s="81" t="s">
        <v>28</v>
      </c>
      <c r="Q144" s="74" t="s">
        <v>347</v>
      </c>
      <c r="R144" s="74" t="str">
        <f t="shared" si="15"/>
        <v xml:space="preserve">1º BM - R$ 50.481,50                  2º BM - R$ 6.951,86                               1º BM DO 1º T.A - R$ 19.998,10                                              1º BM DO 3º T.A - R$ 4.590,80                                  </v>
      </c>
      <c r="S144" s="74">
        <f>50481.5+6951.86+19998.1+4590.8</f>
        <v>82022.259999999995</v>
      </c>
      <c r="T144" s="74">
        <f t="shared" si="16"/>
        <v>82022.259999999995</v>
      </c>
      <c r="U144" s="76" t="s">
        <v>27</v>
      </c>
    </row>
    <row r="145" spans="1:21" s="18" customFormat="1" ht="89.25" customHeight="1" x14ac:dyDescent="0.85">
      <c r="A145" s="80"/>
      <c r="B145" s="80"/>
      <c r="C145" s="80"/>
      <c r="D145" s="80"/>
      <c r="E145" s="80"/>
      <c r="F145" s="80"/>
      <c r="G145" s="83"/>
      <c r="H145" s="83"/>
      <c r="I145" s="80"/>
      <c r="J145" s="83"/>
      <c r="K145" s="86"/>
      <c r="L145" s="80"/>
      <c r="M145" s="83"/>
      <c r="N145" s="83"/>
      <c r="O145" s="83"/>
      <c r="P145" s="83"/>
      <c r="Q145" s="75"/>
      <c r="R145" s="75"/>
      <c r="S145" s="75"/>
      <c r="T145" s="75"/>
      <c r="U145" s="77"/>
    </row>
    <row r="146" spans="1:21" s="18" customFormat="1" ht="409.6" customHeight="1" x14ac:dyDescent="0.85">
      <c r="A146" s="78" t="s">
        <v>314</v>
      </c>
      <c r="B146" s="78" t="s">
        <v>311</v>
      </c>
      <c r="C146" s="78" t="s">
        <v>28</v>
      </c>
      <c r="D146" s="78" t="s">
        <v>28</v>
      </c>
      <c r="E146" s="78" t="s">
        <v>28</v>
      </c>
      <c r="F146" s="78" t="s">
        <v>28</v>
      </c>
      <c r="G146" s="81" t="s">
        <v>313</v>
      </c>
      <c r="H146" s="81" t="s">
        <v>312</v>
      </c>
      <c r="I146" s="78">
        <v>44256</v>
      </c>
      <c r="J146" s="81" t="s">
        <v>315</v>
      </c>
      <c r="K146" s="84">
        <v>77000</v>
      </c>
      <c r="L146" s="78" t="str">
        <f t="shared" si="14"/>
        <v>EM ANDAMENTO</v>
      </c>
      <c r="M146" s="81" t="s">
        <v>28</v>
      </c>
      <c r="N146" s="81" t="s">
        <v>317</v>
      </c>
      <c r="O146" s="81" t="s">
        <v>28</v>
      </c>
      <c r="P146" s="81" t="s">
        <v>28</v>
      </c>
      <c r="Q146" s="74" t="s">
        <v>349</v>
      </c>
      <c r="R146" s="74" t="str">
        <f t="shared" si="15"/>
        <v xml:space="preserve">1º BM - R$ 17.901,27                      2º BM - R$ 22.433,77               3º BM - R$ 23.413,11               4º BM - R$ 10.000,76             1º BM DO 1º T.A - R$ 13.216,55                                     2º BM DO 1º T.A - R$ 11.166,86                             1º BM DO 3º T.A - R$ 13.451,67                                  </v>
      </c>
      <c r="S146" s="74">
        <f>17901.27+22433.77+23413.11+13216.55+10000.76+11166.86+13451.67</f>
        <v>111583.98999999999</v>
      </c>
      <c r="T146" s="74">
        <f t="shared" si="16"/>
        <v>111583.98999999999</v>
      </c>
      <c r="U146" s="76" t="s">
        <v>27</v>
      </c>
    </row>
    <row r="147" spans="1:21" s="18" customFormat="1" ht="409.6" customHeight="1" x14ac:dyDescent="0.85">
      <c r="A147" s="80"/>
      <c r="B147" s="80"/>
      <c r="C147" s="80"/>
      <c r="D147" s="80"/>
      <c r="E147" s="80"/>
      <c r="F147" s="80"/>
      <c r="G147" s="83"/>
      <c r="H147" s="83"/>
      <c r="I147" s="80"/>
      <c r="J147" s="83"/>
      <c r="K147" s="86"/>
      <c r="L147" s="80"/>
      <c r="M147" s="83"/>
      <c r="N147" s="83"/>
      <c r="O147" s="83"/>
      <c r="P147" s="83"/>
      <c r="Q147" s="75"/>
      <c r="R147" s="75"/>
      <c r="S147" s="75"/>
      <c r="T147" s="75"/>
      <c r="U147" s="77"/>
    </row>
    <row r="148" spans="1:21" s="18" customFormat="1" ht="409.6" customHeight="1" x14ac:dyDescent="0.85">
      <c r="A148" s="78" t="s">
        <v>329</v>
      </c>
      <c r="B148" s="78" t="s">
        <v>328</v>
      </c>
      <c r="C148" s="78" t="s">
        <v>28</v>
      </c>
      <c r="D148" s="78" t="s">
        <v>28</v>
      </c>
      <c r="E148" s="78" t="s">
        <v>28</v>
      </c>
      <c r="F148" s="78" t="s">
        <v>28</v>
      </c>
      <c r="G148" s="81" t="s">
        <v>61</v>
      </c>
      <c r="H148" s="81" t="s">
        <v>62</v>
      </c>
      <c r="I148" s="78">
        <v>44334</v>
      </c>
      <c r="J148" s="81" t="s">
        <v>211</v>
      </c>
      <c r="K148" s="84">
        <v>756000</v>
      </c>
      <c r="L148" s="78" t="str">
        <f t="shared" ref="L148" si="17">U148</f>
        <v>EM ANDAMENTO</v>
      </c>
      <c r="M148" s="81" t="s">
        <v>28</v>
      </c>
      <c r="N148" s="81" t="s">
        <v>348</v>
      </c>
      <c r="O148" s="81" t="s">
        <v>28</v>
      </c>
      <c r="P148" s="81" t="s">
        <v>28</v>
      </c>
      <c r="Q148" s="74" t="s">
        <v>374</v>
      </c>
      <c r="R148" s="74" t="str">
        <f t="shared" ref="R148" si="18">Q148</f>
        <v xml:space="preserve">1º BM - R$ 172.330,90                2º BM - R$ 65.553,86                 3º BM - R$ 91.605,55                 4º BM - R$ 70.567,44                  1º BM DO 1º T.A - R$ 46.202,23                             2º BM DO 1º T.A - R$ 31.067,68            </v>
      </c>
      <c r="S148" s="74">
        <f>172330.9+65553.86+91605.55+70567.44+46202.23+31067.68</f>
        <v>477327.66</v>
      </c>
      <c r="T148" s="74">
        <f t="shared" ref="T148" si="19">S148</f>
        <v>477327.66</v>
      </c>
      <c r="U148" s="76" t="s">
        <v>27</v>
      </c>
    </row>
    <row r="149" spans="1:21" s="18" customFormat="1" ht="163.5" customHeight="1" x14ac:dyDescent="0.85">
      <c r="A149" s="80"/>
      <c r="B149" s="80"/>
      <c r="C149" s="80"/>
      <c r="D149" s="80"/>
      <c r="E149" s="80"/>
      <c r="F149" s="80"/>
      <c r="G149" s="83"/>
      <c r="H149" s="83"/>
      <c r="I149" s="80"/>
      <c r="J149" s="83"/>
      <c r="K149" s="86"/>
      <c r="L149" s="80"/>
      <c r="M149" s="83"/>
      <c r="N149" s="83"/>
      <c r="O149" s="83"/>
      <c r="P149" s="83"/>
      <c r="Q149" s="75"/>
      <c r="R149" s="75"/>
      <c r="S149" s="75"/>
      <c r="T149" s="75"/>
      <c r="U149" s="77"/>
    </row>
    <row r="150" spans="1:21" s="71" customFormat="1" ht="390" customHeight="1" x14ac:dyDescent="0.85">
      <c r="A150" s="20" t="s">
        <v>334</v>
      </c>
      <c r="B150" s="61" t="s">
        <v>331</v>
      </c>
      <c r="C150" s="61" t="s">
        <v>28</v>
      </c>
      <c r="D150" s="61" t="s">
        <v>28</v>
      </c>
      <c r="E150" s="61" t="s">
        <v>28</v>
      </c>
      <c r="F150" s="61" t="s">
        <v>28</v>
      </c>
      <c r="G150" s="19" t="s">
        <v>332</v>
      </c>
      <c r="H150" s="19" t="s">
        <v>330</v>
      </c>
      <c r="I150" s="33">
        <v>44389</v>
      </c>
      <c r="J150" s="61" t="s">
        <v>133</v>
      </c>
      <c r="K150" s="62">
        <v>29939.22</v>
      </c>
      <c r="L150" s="61" t="str">
        <f t="shared" ref="L150:L156" si="20">U150</f>
        <v>EM ANDAMENTO</v>
      </c>
      <c r="M150" s="35" t="s">
        <v>28</v>
      </c>
      <c r="N150" s="19" t="s">
        <v>28</v>
      </c>
      <c r="O150" s="21" t="s">
        <v>28</v>
      </c>
      <c r="P150" s="21" t="s">
        <v>28</v>
      </c>
      <c r="Q150" s="63" t="s">
        <v>333</v>
      </c>
      <c r="R150" s="22" t="str">
        <f t="shared" ref="R150:R156" si="21">Q150</f>
        <v xml:space="preserve">1º BM - R$ 11.543,32                           </v>
      </c>
      <c r="S150" s="63">
        <f>11543.32</f>
        <v>11543.32</v>
      </c>
      <c r="T150" s="63">
        <f t="shared" ref="T150:T156" si="22">S150</f>
        <v>11543.32</v>
      </c>
      <c r="U150" s="64" t="s">
        <v>27</v>
      </c>
    </row>
    <row r="151" spans="1:21" s="71" customFormat="1" ht="390" customHeight="1" x14ac:dyDescent="0.85">
      <c r="A151" s="20" t="s">
        <v>340</v>
      </c>
      <c r="B151" s="61" t="s">
        <v>338</v>
      </c>
      <c r="C151" s="61" t="s">
        <v>28</v>
      </c>
      <c r="D151" s="61" t="s">
        <v>28</v>
      </c>
      <c r="E151" s="61" t="s">
        <v>28</v>
      </c>
      <c r="F151" s="61" t="s">
        <v>28</v>
      </c>
      <c r="G151" s="19" t="s">
        <v>337</v>
      </c>
      <c r="H151" s="19" t="s">
        <v>336</v>
      </c>
      <c r="I151" s="33">
        <v>44419</v>
      </c>
      <c r="J151" s="61" t="s">
        <v>133</v>
      </c>
      <c r="K151" s="62">
        <v>53893.88</v>
      </c>
      <c r="L151" s="61" t="str">
        <f t="shared" si="20"/>
        <v>EM ANDAMENTO</v>
      </c>
      <c r="M151" s="35" t="s">
        <v>28</v>
      </c>
      <c r="N151" s="19" t="s">
        <v>28</v>
      </c>
      <c r="O151" s="21" t="s">
        <v>28</v>
      </c>
      <c r="P151" s="21" t="s">
        <v>28</v>
      </c>
      <c r="Q151" s="63" t="s">
        <v>339</v>
      </c>
      <c r="R151" s="22" t="str">
        <f t="shared" si="21"/>
        <v xml:space="preserve">1º BM - R$ 33.130,56                 2º BM - R$ 13.798,86                     </v>
      </c>
      <c r="S151" s="63">
        <f>33130.56+13798.86</f>
        <v>46929.42</v>
      </c>
      <c r="T151" s="63">
        <f t="shared" si="22"/>
        <v>46929.42</v>
      </c>
      <c r="U151" s="64" t="s">
        <v>27</v>
      </c>
    </row>
    <row r="152" spans="1:21" s="71" customFormat="1" ht="390" customHeight="1" x14ac:dyDescent="0.85">
      <c r="A152" s="20" t="s">
        <v>365</v>
      </c>
      <c r="B152" s="61" t="s">
        <v>366</v>
      </c>
      <c r="C152" s="61" t="s">
        <v>28</v>
      </c>
      <c r="D152" s="61" t="s">
        <v>28</v>
      </c>
      <c r="E152" s="61" t="s">
        <v>28</v>
      </c>
      <c r="F152" s="61" t="s">
        <v>28</v>
      </c>
      <c r="G152" s="19" t="s">
        <v>61</v>
      </c>
      <c r="H152" s="19" t="s">
        <v>62</v>
      </c>
      <c r="I152" s="33">
        <v>44509</v>
      </c>
      <c r="J152" s="61" t="s">
        <v>236</v>
      </c>
      <c r="K152" s="62">
        <v>340455.92</v>
      </c>
      <c r="L152" s="61" t="str">
        <f t="shared" si="20"/>
        <v>EM ANDAMENTO</v>
      </c>
      <c r="M152" s="35" t="s">
        <v>28</v>
      </c>
      <c r="N152" s="19" t="s">
        <v>28</v>
      </c>
      <c r="O152" s="21" t="s">
        <v>28</v>
      </c>
      <c r="P152" s="21" t="s">
        <v>28</v>
      </c>
      <c r="Q152" s="63" t="s">
        <v>367</v>
      </c>
      <c r="R152" s="22" t="str">
        <f t="shared" si="21"/>
        <v xml:space="preserve">1º BM - R$ 20.910,23                                   </v>
      </c>
      <c r="S152" s="63">
        <f>20910.23</f>
        <v>20910.23</v>
      </c>
      <c r="T152" s="63">
        <f t="shared" si="22"/>
        <v>20910.23</v>
      </c>
      <c r="U152" s="64" t="s">
        <v>27</v>
      </c>
    </row>
    <row r="153" spans="1:21" s="71" customFormat="1" ht="390" customHeight="1" x14ac:dyDescent="0.85">
      <c r="A153" s="20" t="s">
        <v>368</v>
      </c>
      <c r="B153" s="61" t="s">
        <v>369</v>
      </c>
      <c r="C153" s="61" t="s">
        <v>28</v>
      </c>
      <c r="D153" s="61" t="s">
        <v>28</v>
      </c>
      <c r="E153" s="61" t="s">
        <v>28</v>
      </c>
      <c r="F153" s="61" t="s">
        <v>28</v>
      </c>
      <c r="G153" s="19" t="s">
        <v>371</v>
      </c>
      <c r="H153" s="19" t="s">
        <v>370</v>
      </c>
      <c r="I153" s="33">
        <v>44503</v>
      </c>
      <c r="J153" s="61" t="s">
        <v>372</v>
      </c>
      <c r="K153" s="62">
        <v>876654.17</v>
      </c>
      <c r="L153" s="61" t="str">
        <f t="shared" si="20"/>
        <v>EM ANDAMENTO</v>
      </c>
      <c r="M153" s="35" t="s">
        <v>28</v>
      </c>
      <c r="N153" s="19" t="s">
        <v>28</v>
      </c>
      <c r="O153" s="21" t="s">
        <v>28</v>
      </c>
      <c r="P153" s="21" t="s">
        <v>28</v>
      </c>
      <c r="Q153" s="63" t="s">
        <v>375</v>
      </c>
      <c r="R153" s="22" t="str">
        <f t="shared" si="21"/>
        <v xml:space="preserve">1º BM - R$ 19.082,76                  1º BM - R$ 56.925,92                             </v>
      </c>
      <c r="S153" s="63">
        <f>19082.76+56925.92</f>
        <v>76008.679999999993</v>
      </c>
      <c r="T153" s="63">
        <f t="shared" si="22"/>
        <v>76008.679999999993</v>
      </c>
      <c r="U153" s="64" t="s">
        <v>27</v>
      </c>
    </row>
    <row r="154" spans="1:21" s="71" customFormat="1" ht="390" customHeight="1" x14ac:dyDescent="0.85">
      <c r="A154" s="20" t="s">
        <v>368</v>
      </c>
      <c r="B154" s="61" t="s">
        <v>373</v>
      </c>
      <c r="C154" s="61" t="s">
        <v>28</v>
      </c>
      <c r="D154" s="61" t="s">
        <v>28</v>
      </c>
      <c r="E154" s="61" t="s">
        <v>28</v>
      </c>
      <c r="F154" s="61" t="s">
        <v>28</v>
      </c>
      <c r="G154" s="19" t="s">
        <v>371</v>
      </c>
      <c r="H154" s="19" t="s">
        <v>370</v>
      </c>
      <c r="I154" s="33">
        <v>44508</v>
      </c>
      <c r="J154" s="61" t="s">
        <v>372</v>
      </c>
      <c r="K154" s="62">
        <v>657175.24</v>
      </c>
      <c r="L154" s="61" t="str">
        <f t="shared" si="20"/>
        <v>EM ANDAMENTO</v>
      </c>
      <c r="M154" s="35" t="s">
        <v>28</v>
      </c>
      <c r="N154" s="19" t="s">
        <v>377</v>
      </c>
      <c r="O154" s="21" t="s">
        <v>28</v>
      </c>
      <c r="P154" s="21" t="s">
        <v>28</v>
      </c>
      <c r="Q154" s="63" t="s">
        <v>376</v>
      </c>
      <c r="R154" s="22" t="str">
        <f t="shared" si="21"/>
        <v xml:space="preserve">1º BM - R$ 95.878,30                   1º BM - R$ 50.301,49                                1º BM DO 1º T.A - R$ 19.903,15                           </v>
      </c>
      <c r="S154" s="63">
        <f>95878.3+50301.49+19903.15</f>
        <v>166082.94</v>
      </c>
      <c r="T154" s="63">
        <f t="shared" si="22"/>
        <v>166082.94</v>
      </c>
      <c r="U154" s="64" t="s">
        <v>27</v>
      </c>
    </row>
    <row r="155" spans="1:21" s="71" customFormat="1" ht="390" customHeight="1" x14ac:dyDescent="0.85">
      <c r="A155" s="20" t="s">
        <v>378</v>
      </c>
      <c r="B155" s="66" t="s">
        <v>379</v>
      </c>
      <c r="C155" s="66" t="s">
        <v>28</v>
      </c>
      <c r="D155" s="66" t="s">
        <v>28</v>
      </c>
      <c r="E155" s="66" t="s">
        <v>28</v>
      </c>
      <c r="F155" s="66" t="s">
        <v>28</v>
      </c>
      <c r="G155" s="19" t="s">
        <v>298</v>
      </c>
      <c r="H155" s="19" t="s">
        <v>299</v>
      </c>
      <c r="I155" s="65">
        <v>44480</v>
      </c>
      <c r="J155" s="66" t="s">
        <v>133</v>
      </c>
      <c r="K155" s="68">
        <v>48800</v>
      </c>
      <c r="L155" s="66" t="str">
        <f t="shared" si="20"/>
        <v>EM ANDAMENTO</v>
      </c>
      <c r="M155" s="67" t="s">
        <v>28</v>
      </c>
      <c r="N155" s="19" t="s">
        <v>28</v>
      </c>
      <c r="O155" s="21" t="s">
        <v>28</v>
      </c>
      <c r="P155" s="21" t="s">
        <v>28</v>
      </c>
      <c r="Q155" s="70" t="s">
        <v>380</v>
      </c>
      <c r="R155" s="22" t="str">
        <f t="shared" si="21"/>
        <v xml:space="preserve">1º BM - R$ 7.184,79                   2º BM - R$ 14.919,45                                                           </v>
      </c>
      <c r="S155" s="70">
        <f>7184.79+14919.45</f>
        <v>22104.240000000002</v>
      </c>
      <c r="T155" s="70">
        <f t="shared" si="22"/>
        <v>22104.240000000002</v>
      </c>
      <c r="U155" s="69" t="s">
        <v>27</v>
      </c>
    </row>
    <row r="156" spans="1:21" s="71" customFormat="1" ht="390" customHeight="1" x14ac:dyDescent="0.85">
      <c r="A156" s="20" t="s">
        <v>385</v>
      </c>
      <c r="B156" s="66" t="s">
        <v>381</v>
      </c>
      <c r="C156" s="66" t="s">
        <v>28</v>
      </c>
      <c r="D156" s="66" t="s">
        <v>28</v>
      </c>
      <c r="E156" s="66" t="s">
        <v>28</v>
      </c>
      <c r="F156" s="66" t="s">
        <v>28</v>
      </c>
      <c r="G156" s="19" t="s">
        <v>382</v>
      </c>
      <c r="H156" s="19" t="s">
        <v>383</v>
      </c>
      <c r="I156" s="65">
        <v>44473</v>
      </c>
      <c r="J156" s="66" t="s">
        <v>372</v>
      </c>
      <c r="K156" s="68">
        <v>1900000</v>
      </c>
      <c r="L156" s="66" t="str">
        <f t="shared" si="20"/>
        <v>EM ANDAMENTO</v>
      </c>
      <c r="M156" s="67" t="s">
        <v>28</v>
      </c>
      <c r="N156" s="19" t="s">
        <v>28</v>
      </c>
      <c r="O156" s="21" t="s">
        <v>28</v>
      </c>
      <c r="P156" s="21" t="s">
        <v>28</v>
      </c>
      <c r="Q156" s="70" t="s">
        <v>384</v>
      </c>
      <c r="R156" s="22" t="str">
        <f t="shared" si="21"/>
        <v xml:space="preserve">1º BM - R$ 14.698,53                  2º BM - R$ 23.283,46                                                          </v>
      </c>
      <c r="S156" s="70">
        <f>14698.53+23283.46</f>
        <v>37981.99</v>
      </c>
      <c r="T156" s="70">
        <f t="shared" si="22"/>
        <v>37981.99</v>
      </c>
      <c r="U156" s="69" t="s">
        <v>27</v>
      </c>
    </row>
    <row r="157" spans="1:21" s="71" customFormat="1" ht="390" customHeight="1" x14ac:dyDescent="0.85">
      <c r="A157" s="20" t="s">
        <v>386</v>
      </c>
      <c r="B157" s="66" t="s">
        <v>387</v>
      </c>
      <c r="C157" s="66" t="s">
        <v>28</v>
      </c>
      <c r="D157" s="66" t="s">
        <v>28</v>
      </c>
      <c r="E157" s="66" t="s">
        <v>28</v>
      </c>
      <c r="F157" s="66" t="s">
        <v>28</v>
      </c>
      <c r="G157" s="19" t="s">
        <v>382</v>
      </c>
      <c r="H157" s="19" t="s">
        <v>383</v>
      </c>
      <c r="I157" s="65">
        <v>44473</v>
      </c>
      <c r="J157" s="66" t="s">
        <v>372</v>
      </c>
      <c r="K157" s="68">
        <v>1300000</v>
      </c>
      <c r="L157" s="66" t="str">
        <f t="shared" ref="L157" si="23">U157</f>
        <v>EM ANDAMENTO</v>
      </c>
      <c r="M157" s="67" t="s">
        <v>28</v>
      </c>
      <c r="N157" s="19" t="s">
        <v>28</v>
      </c>
      <c r="O157" s="21" t="s">
        <v>28</v>
      </c>
      <c r="P157" s="21" t="s">
        <v>28</v>
      </c>
      <c r="Q157" s="70" t="s">
        <v>388</v>
      </c>
      <c r="R157" s="22" t="str">
        <f t="shared" ref="R157" si="24">Q157</f>
        <v xml:space="preserve">1º BM - R$ 74.682,63                  2º BM - R$ 58.393,86                                                         </v>
      </c>
      <c r="S157" s="70">
        <f>74682.63+58393.86</f>
        <v>133076.49</v>
      </c>
      <c r="T157" s="70">
        <f t="shared" ref="T157" si="25">S157</f>
        <v>133076.49</v>
      </c>
      <c r="U157" s="69" t="s">
        <v>27</v>
      </c>
    </row>
    <row r="158" spans="1:21" ht="141" customHeight="1" x14ac:dyDescent="0.25">
      <c r="A158" s="144" t="s">
        <v>135</v>
      </c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6"/>
    </row>
    <row r="159" spans="1:21" ht="408.75" customHeight="1" x14ac:dyDescent="0.25">
      <c r="A159" s="33" t="s">
        <v>136</v>
      </c>
      <c r="B159" s="33" t="s">
        <v>137</v>
      </c>
      <c r="C159" s="33" t="s">
        <v>138</v>
      </c>
      <c r="D159" s="33" t="s">
        <v>139</v>
      </c>
      <c r="E159" s="34">
        <v>1283835</v>
      </c>
      <c r="F159" s="34">
        <v>67465</v>
      </c>
      <c r="G159" s="37" t="s">
        <v>140</v>
      </c>
      <c r="H159" s="37" t="s">
        <v>141</v>
      </c>
      <c r="I159" s="33">
        <v>41820</v>
      </c>
      <c r="J159" s="33" t="s">
        <v>142</v>
      </c>
      <c r="K159" s="38">
        <v>1339891.8</v>
      </c>
      <c r="L159" s="33" t="str">
        <f>U159</f>
        <v>FINALIZADA</v>
      </c>
      <c r="M159" s="37" t="s">
        <v>28</v>
      </c>
      <c r="N159" s="37" t="s">
        <v>28</v>
      </c>
      <c r="O159" s="37" t="s">
        <v>28</v>
      </c>
      <c r="P159" s="37" t="s">
        <v>28</v>
      </c>
      <c r="Q159" s="39">
        <v>0</v>
      </c>
      <c r="R159" s="39">
        <v>0</v>
      </c>
      <c r="S159" s="39">
        <v>0</v>
      </c>
      <c r="T159" s="39">
        <v>720596.42</v>
      </c>
      <c r="U159" s="36" t="s">
        <v>53</v>
      </c>
    </row>
    <row r="160" spans="1:21" ht="408.75" customHeight="1" x14ac:dyDescent="0.25">
      <c r="A160" s="33" t="s">
        <v>143</v>
      </c>
      <c r="B160" s="33" t="s">
        <v>144</v>
      </c>
      <c r="C160" s="33" t="s">
        <v>145</v>
      </c>
      <c r="D160" s="33" t="s">
        <v>146</v>
      </c>
      <c r="E160" s="34" t="s">
        <v>147</v>
      </c>
      <c r="F160" s="34">
        <v>478010.32</v>
      </c>
      <c r="G160" s="37" t="s">
        <v>148</v>
      </c>
      <c r="H160" s="37" t="s">
        <v>149</v>
      </c>
      <c r="I160" s="33" t="s">
        <v>150</v>
      </c>
      <c r="J160" s="33" t="s">
        <v>151</v>
      </c>
      <c r="K160" s="38">
        <v>1145191.1100000001</v>
      </c>
      <c r="L160" s="33" t="str">
        <f>U160</f>
        <v>PARALIZADA</v>
      </c>
      <c r="M160" s="37" t="s">
        <v>28</v>
      </c>
      <c r="N160" s="37" t="s">
        <v>28</v>
      </c>
      <c r="O160" s="37" t="s">
        <v>28</v>
      </c>
      <c r="P160" s="37" t="s">
        <v>28</v>
      </c>
      <c r="Q160" s="39">
        <v>0</v>
      </c>
      <c r="R160" s="39">
        <v>0</v>
      </c>
      <c r="S160" s="39">
        <v>175880.27</v>
      </c>
      <c r="T160" s="39">
        <v>427671.13</v>
      </c>
      <c r="U160" s="36" t="s">
        <v>152</v>
      </c>
    </row>
    <row r="161" spans="1:21" ht="168.75" customHeight="1" x14ac:dyDescent="0.25">
      <c r="A161" s="147" t="s">
        <v>153</v>
      </c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9"/>
    </row>
    <row r="162" spans="1:21" s="41" customFormat="1" ht="409.5" customHeight="1" x14ac:dyDescent="0.25">
      <c r="A162" s="33" t="s">
        <v>154</v>
      </c>
      <c r="B162" s="33" t="s">
        <v>155</v>
      </c>
      <c r="C162" s="33" t="s">
        <v>28</v>
      </c>
      <c r="D162" s="33" t="s">
        <v>40</v>
      </c>
      <c r="E162" s="33" t="s">
        <v>156</v>
      </c>
      <c r="F162" s="33">
        <v>0</v>
      </c>
      <c r="G162" s="37" t="s">
        <v>157</v>
      </c>
      <c r="H162" s="37" t="s">
        <v>158</v>
      </c>
      <c r="I162" s="33" t="s">
        <v>159</v>
      </c>
      <c r="J162" s="33" t="s">
        <v>142</v>
      </c>
      <c r="K162" s="38">
        <v>388879.34</v>
      </c>
      <c r="L162" s="33" t="str">
        <f>U162</f>
        <v>PARALIZADA</v>
      </c>
      <c r="M162" s="37" t="s">
        <v>28</v>
      </c>
      <c r="N162" s="37" t="s">
        <v>28</v>
      </c>
      <c r="O162" s="37" t="s">
        <v>28</v>
      </c>
      <c r="P162" s="37" t="s">
        <v>160</v>
      </c>
      <c r="Q162" s="39">
        <v>162695.4</v>
      </c>
      <c r="R162" s="39">
        <v>52302.65</v>
      </c>
      <c r="S162" s="39">
        <v>52302.65</v>
      </c>
      <c r="T162" s="39">
        <v>162695.4</v>
      </c>
      <c r="U162" s="36" t="s">
        <v>152</v>
      </c>
    </row>
    <row r="163" spans="1:21" ht="168.75" customHeight="1" x14ac:dyDescent="0.25">
      <c r="A163" s="147" t="s">
        <v>161</v>
      </c>
      <c r="B163" s="148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9"/>
    </row>
    <row r="164" spans="1:21" ht="408.75" customHeight="1" x14ac:dyDescent="0.25">
      <c r="A164" s="33" t="s">
        <v>162</v>
      </c>
      <c r="B164" s="33" t="s">
        <v>163</v>
      </c>
      <c r="C164" s="33" t="s">
        <v>28</v>
      </c>
      <c r="D164" s="33" t="s">
        <v>164</v>
      </c>
      <c r="E164" s="33" t="s">
        <v>28</v>
      </c>
      <c r="F164" s="33" t="s">
        <v>28</v>
      </c>
      <c r="G164" s="37" t="s">
        <v>165</v>
      </c>
      <c r="H164" s="37" t="s">
        <v>166</v>
      </c>
      <c r="I164" s="33" t="s">
        <v>167</v>
      </c>
      <c r="J164" s="33" t="s">
        <v>168</v>
      </c>
      <c r="K164" s="38">
        <v>317914.58</v>
      </c>
      <c r="L164" s="33" t="str">
        <f>U164</f>
        <v>PARALIZADA</v>
      </c>
      <c r="M164" s="33" t="s">
        <v>28</v>
      </c>
      <c r="N164" s="33" t="s">
        <v>28</v>
      </c>
      <c r="O164" s="33" t="s">
        <v>28</v>
      </c>
      <c r="P164" s="37" t="s">
        <v>169</v>
      </c>
      <c r="Q164" s="39">
        <v>0</v>
      </c>
      <c r="R164" s="39">
        <v>0</v>
      </c>
      <c r="S164" s="39">
        <v>0</v>
      </c>
      <c r="T164" s="39">
        <v>15484.5</v>
      </c>
      <c r="U164" s="36" t="s">
        <v>152</v>
      </c>
    </row>
    <row r="165" spans="1:21" ht="408.75" customHeight="1" x14ac:dyDescent="0.25">
      <c r="A165" s="78" t="s">
        <v>170</v>
      </c>
      <c r="B165" s="78" t="s">
        <v>171</v>
      </c>
      <c r="C165" s="78" t="s">
        <v>28</v>
      </c>
      <c r="D165" s="78" t="s">
        <v>164</v>
      </c>
      <c r="E165" s="78" t="s">
        <v>28</v>
      </c>
      <c r="F165" s="78" t="s">
        <v>28</v>
      </c>
      <c r="G165" s="81" t="s">
        <v>172</v>
      </c>
      <c r="H165" s="81" t="s">
        <v>173</v>
      </c>
      <c r="I165" s="78">
        <v>42157</v>
      </c>
      <c r="J165" s="78" t="s">
        <v>174</v>
      </c>
      <c r="K165" s="84">
        <v>126906.25</v>
      </c>
      <c r="L165" s="78" t="str">
        <f>U165</f>
        <v>FINALIZADA</v>
      </c>
      <c r="M165" s="78" t="s">
        <v>28</v>
      </c>
      <c r="N165" s="78" t="s">
        <v>28</v>
      </c>
      <c r="O165" s="78" t="s">
        <v>28</v>
      </c>
      <c r="P165" s="81" t="s">
        <v>169</v>
      </c>
      <c r="Q165" s="74">
        <v>0</v>
      </c>
      <c r="R165" s="74">
        <v>0</v>
      </c>
      <c r="S165" s="74">
        <v>0</v>
      </c>
      <c r="T165" s="74">
        <v>82144.570000000007</v>
      </c>
      <c r="U165" s="150" t="s">
        <v>53</v>
      </c>
    </row>
    <row r="166" spans="1:21" ht="82.5" customHeight="1" x14ac:dyDescent="0.25">
      <c r="A166" s="80"/>
      <c r="B166" s="80"/>
      <c r="C166" s="80"/>
      <c r="D166" s="80"/>
      <c r="E166" s="80"/>
      <c r="F166" s="80"/>
      <c r="G166" s="83"/>
      <c r="H166" s="83"/>
      <c r="I166" s="80"/>
      <c r="J166" s="80"/>
      <c r="K166" s="86"/>
      <c r="L166" s="80"/>
      <c r="M166" s="80"/>
      <c r="N166" s="80"/>
      <c r="O166" s="80"/>
      <c r="P166" s="83"/>
      <c r="Q166" s="75"/>
      <c r="R166" s="75"/>
      <c r="S166" s="75"/>
      <c r="T166" s="75"/>
      <c r="U166" s="150"/>
    </row>
    <row r="167" spans="1:21" ht="309.75" customHeight="1" x14ac:dyDescent="0.25">
      <c r="A167" s="33" t="s">
        <v>175</v>
      </c>
      <c r="B167" s="33" t="s">
        <v>176</v>
      </c>
      <c r="C167" s="33" t="s">
        <v>28</v>
      </c>
      <c r="D167" s="33" t="s">
        <v>164</v>
      </c>
      <c r="E167" s="33" t="s">
        <v>28</v>
      </c>
      <c r="F167" s="33" t="s">
        <v>28</v>
      </c>
      <c r="G167" s="37" t="s">
        <v>177</v>
      </c>
      <c r="H167" s="37" t="s">
        <v>178</v>
      </c>
      <c r="I167" s="33" t="s">
        <v>179</v>
      </c>
      <c r="J167" s="33" t="s">
        <v>180</v>
      </c>
      <c r="K167" s="38">
        <v>110483.32</v>
      </c>
      <c r="L167" s="33" t="str">
        <f>U167</f>
        <v>HOUVE DISTRATO</v>
      </c>
      <c r="M167" s="33" t="s">
        <v>28</v>
      </c>
      <c r="N167" s="33" t="s">
        <v>28</v>
      </c>
      <c r="O167" s="33" t="s">
        <v>28</v>
      </c>
      <c r="P167" s="37" t="s">
        <v>169</v>
      </c>
      <c r="Q167" s="39">
        <v>0</v>
      </c>
      <c r="R167" s="39">
        <v>0</v>
      </c>
      <c r="S167" s="39">
        <v>0</v>
      </c>
      <c r="T167" s="39">
        <v>0</v>
      </c>
      <c r="U167" s="36" t="s">
        <v>96</v>
      </c>
    </row>
    <row r="168" spans="1:21" ht="168.75" customHeight="1" x14ac:dyDescent="0.25">
      <c r="A168" s="78" t="s">
        <v>181</v>
      </c>
      <c r="B168" s="78" t="s">
        <v>182</v>
      </c>
      <c r="C168" s="78" t="s">
        <v>183</v>
      </c>
      <c r="D168" s="78" t="s">
        <v>184</v>
      </c>
      <c r="E168" s="91">
        <v>1046204.56</v>
      </c>
      <c r="F168" s="91">
        <v>55063.4</v>
      </c>
      <c r="G168" s="81" t="s">
        <v>185</v>
      </c>
      <c r="H168" s="81" t="s">
        <v>158</v>
      </c>
      <c r="I168" s="78" t="s">
        <v>186</v>
      </c>
      <c r="J168" s="78" t="s">
        <v>180</v>
      </c>
      <c r="K168" s="84">
        <v>1072714</v>
      </c>
      <c r="L168" s="78" t="str">
        <f>U168</f>
        <v>PARALISADA</v>
      </c>
      <c r="M168" s="81" t="s">
        <v>28</v>
      </c>
      <c r="N168" s="81" t="s">
        <v>28</v>
      </c>
      <c r="O168" s="81" t="s">
        <v>28</v>
      </c>
      <c r="P168" s="81" t="s">
        <v>160</v>
      </c>
      <c r="Q168" s="74">
        <v>0</v>
      </c>
      <c r="R168" s="74">
        <v>0</v>
      </c>
      <c r="S168" s="74">
        <v>0</v>
      </c>
      <c r="T168" s="74">
        <v>572697.81000000006</v>
      </c>
      <c r="U168" s="76" t="s">
        <v>72</v>
      </c>
    </row>
    <row r="169" spans="1:21" ht="409.6" customHeight="1" x14ac:dyDescent="0.25">
      <c r="A169" s="80"/>
      <c r="B169" s="80"/>
      <c r="C169" s="80"/>
      <c r="D169" s="80"/>
      <c r="E169" s="92"/>
      <c r="F169" s="92"/>
      <c r="G169" s="83"/>
      <c r="H169" s="83"/>
      <c r="I169" s="80"/>
      <c r="J169" s="80"/>
      <c r="K169" s="86"/>
      <c r="L169" s="80"/>
      <c r="M169" s="83"/>
      <c r="N169" s="83"/>
      <c r="O169" s="83"/>
      <c r="P169" s="83"/>
      <c r="Q169" s="75"/>
      <c r="R169" s="75"/>
      <c r="S169" s="75"/>
      <c r="T169" s="75"/>
      <c r="U169" s="77"/>
    </row>
    <row r="170" spans="1:21" ht="196.5" customHeight="1" x14ac:dyDescent="0.25">
      <c r="A170" s="147" t="s">
        <v>153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9"/>
    </row>
    <row r="228" spans="17:17" x14ac:dyDescent="0.25">
      <c r="Q228" t="s">
        <v>193</v>
      </c>
    </row>
  </sheetData>
  <mergeCells count="864">
    <mergeCell ref="T119:T120"/>
    <mergeCell ref="U119:U120"/>
    <mergeCell ref="K119:K120"/>
    <mergeCell ref="L119:L120"/>
    <mergeCell ref="M119:M120"/>
    <mergeCell ref="N119:N120"/>
    <mergeCell ref="O119:O120"/>
    <mergeCell ref="P119:P120"/>
    <mergeCell ref="Q119:Q120"/>
    <mergeCell ref="R119:R120"/>
    <mergeCell ref="S119:S120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U54:U55"/>
    <mergeCell ref="D68:D70"/>
    <mergeCell ref="E68:E70"/>
    <mergeCell ref="F68:F70"/>
    <mergeCell ref="L54:L55"/>
    <mergeCell ref="M54:M55"/>
    <mergeCell ref="N54:N55"/>
    <mergeCell ref="O54:O55"/>
    <mergeCell ref="P54:P55"/>
    <mergeCell ref="Q54:Q55"/>
    <mergeCell ref="R54:R55"/>
    <mergeCell ref="S54:S55"/>
    <mergeCell ref="T54:T55"/>
    <mergeCell ref="N56:N60"/>
    <mergeCell ref="O56:O60"/>
    <mergeCell ref="P56:P60"/>
    <mergeCell ref="U56:U60"/>
    <mergeCell ref="T56:T60"/>
    <mergeCell ref="S56:S60"/>
    <mergeCell ref="R56:R60"/>
    <mergeCell ref="Q56:Q60"/>
    <mergeCell ref="D61:D64"/>
    <mergeCell ref="E61:E64"/>
    <mergeCell ref="F61:F64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T111:T113"/>
    <mergeCell ref="U111:U113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O117:O118"/>
    <mergeCell ref="P117:P118"/>
    <mergeCell ref="Q117:Q118"/>
    <mergeCell ref="R117:R118"/>
    <mergeCell ref="S117:S118"/>
    <mergeCell ref="T117:T118"/>
    <mergeCell ref="U117:U118"/>
    <mergeCell ref="K111:K113"/>
    <mergeCell ref="L111:L113"/>
    <mergeCell ref="M111:M113"/>
    <mergeCell ref="N111:N113"/>
    <mergeCell ref="O111:O113"/>
    <mergeCell ref="P111:P113"/>
    <mergeCell ref="Q111:Q113"/>
    <mergeCell ref="R111:R113"/>
    <mergeCell ref="S111:S113"/>
    <mergeCell ref="A111:A113"/>
    <mergeCell ref="B111:B113"/>
    <mergeCell ref="C111:C113"/>
    <mergeCell ref="D111:D113"/>
    <mergeCell ref="E111:E113"/>
    <mergeCell ref="F111:F113"/>
    <mergeCell ref="G111:G113"/>
    <mergeCell ref="H111:H113"/>
    <mergeCell ref="I111:I113"/>
    <mergeCell ref="U103:U105"/>
    <mergeCell ref="J103:J105"/>
    <mergeCell ref="K103:K105"/>
    <mergeCell ref="L103:L105"/>
    <mergeCell ref="M103:M105"/>
    <mergeCell ref="N103:N105"/>
    <mergeCell ref="O103:O105"/>
    <mergeCell ref="P103:P105"/>
    <mergeCell ref="Q103:Q105"/>
    <mergeCell ref="R103:R105"/>
    <mergeCell ref="A99:A102"/>
    <mergeCell ref="B99:B102"/>
    <mergeCell ref="C99:C102"/>
    <mergeCell ref="D99:D102"/>
    <mergeCell ref="J92:J98"/>
    <mergeCell ref="K92:K98"/>
    <mergeCell ref="L92:L98"/>
    <mergeCell ref="M92:M98"/>
    <mergeCell ref="N92:N98"/>
    <mergeCell ref="A92:A98"/>
    <mergeCell ref="B92:B98"/>
    <mergeCell ref="C92:C98"/>
    <mergeCell ref="D92:D98"/>
    <mergeCell ref="E92:E98"/>
    <mergeCell ref="F92:F98"/>
    <mergeCell ref="G92:G98"/>
    <mergeCell ref="H92:H98"/>
    <mergeCell ref="I92:I98"/>
    <mergeCell ref="E99:E102"/>
    <mergeCell ref="F99:F102"/>
    <mergeCell ref="G99:G102"/>
    <mergeCell ref="H99:H102"/>
    <mergeCell ref="I99:I102"/>
    <mergeCell ref="A103:A105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P49:P52"/>
    <mergeCell ref="Q49:Q52"/>
    <mergeCell ref="R49:R52"/>
    <mergeCell ref="S49:S52"/>
    <mergeCell ref="T49:T52"/>
    <mergeCell ref="U49:U52"/>
    <mergeCell ref="A89:A91"/>
    <mergeCell ref="B89:B91"/>
    <mergeCell ref="C89:C91"/>
    <mergeCell ref="D89:D91"/>
    <mergeCell ref="E89:E91"/>
    <mergeCell ref="F89:F91"/>
    <mergeCell ref="G89:G91"/>
    <mergeCell ref="H89:H91"/>
    <mergeCell ref="I89:I91"/>
    <mergeCell ref="J89:J91"/>
    <mergeCell ref="K89:K91"/>
    <mergeCell ref="L89:L91"/>
    <mergeCell ref="M89:M91"/>
    <mergeCell ref="N89:N91"/>
    <mergeCell ref="O89:O91"/>
    <mergeCell ref="P89:P91"/>
    <mergeCell ref="Q89:Q91"/>
    <mergeCell ref="R89:R91"/>
    <mergeCell ref="C75:C81"/>
    <mergeCell ref="B75:B81"/>
    <mergeCell ref="A75:A81"/>
    <mergeCell ref="A49:A52"/>
    <mergeCell ref="B49:B52"/>
    <mergeCell ref="C49:C52"/>
    <mergeCell ref="D49:D52"/>
    <mergeCell ref="E49:E52"/>
    <mergeCell ref="F49:F52"/>
    <mergeCell ref="C61:C64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54:A55"/>
    <mergeCell ref="B54:B55"/>
    <mergeCell ref="G75:G81"/>
    <mergeCell ref="F75:F81"/>
    <mergeCell ref="E75:E81"/>
    <mergeCell ref="D75:D81"/>
    <mergeCell ref="K75:K81"/>
    <mergeCell ref="L75:L81"/>
    <mergeCell ref="M75:M81"/>
    <mergeCell ref="N75:N81"/>
    <mergeCell ref="O75:O81"/>
    <mergeCell ref="U75:U81"/>
    <mergeCell ref="J75:J81"/>
    <mergeCell ref="I75:I81"/>
    <mergeCell ref="H75:H81"/>
    <mergeCell ref="P75:P81"/>
    <mergeCell ref="Q75:Q81"/>
    <mergeCell ref="R75:R81"/>
    <mergeCell ref="S75:S81"/>
    <mergeCell ref="S87:S88"/>
    <mergeCell ref="T87:T88"/>
    <mergeCell ref="O85:O86"/>
    <mergeCell ref="P85:P86"/>
    <mergeCell ref="K82:K84"/>
    <mergeCell ref="L82:L84"/>
    <mergeCell ref="L87:L88"/>
    <mergeCell ref="M87:M88"/>
    <mergeCell ref="N87:N88"/>
    <mergeCell ref="O87:O88"/>
    <mergeCell ref="P87:P88"/>
    <mergeCell ref="K87:K88"/>
    <mergeCell ref="M85:M86"/>
    <mergeCell ref="O92:O98"/>
    <mergeCell ref="P92:P98"/>
    <mergeCell ref="U99:U102"/>
    <mergeCell ref="S82:S84"/>
    <mergeCell ref="T82:T84"/>
    <mergeCell ref="U82:U84"/>
    <mergeCell ref="S99:S102"/>
    <mergeCell ref="T99:T102"/>
    <mergeCell ref="S89:S91"/>
    <mergeCell ref="T89:T91"/>
    <mergeCell ref="U89:U91"/>
    <mergeCell ref="U87:U88"/>
    <mergeCell ref="S92:S98"/>
    <mergeCell ref="T92:T98"/>
    <mergeCell ref="U92:U98"/>
    <mergeCell ref="S85:S86"/>
    <mergeCell ref="T85:T86"/>
    <mergeCell ref="U85:U86"/>
    <mergeCell ref="Q99:Q102"/>
    <mergeCell ref="O99:O102"/>
    <mergeCell ref="P99:P102"/>
    <mergeCell ref="P82:P84"/>
    <mergeCell ref="J144:J145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B82:B84"/>
    <mergeCell ref="C82:C84"/>
    <mergeCell ref="D82:D84"/>
    <mergeCell ref="E82:E84"/>
    <mergeCell ref="F82:F84"/>
    <mergeCell ref="I82:I84"/>
    <mergeCell ref="J82:J84"/>
    <mergeCell ref="J111:J113"/>
    <mergeCell ref="J119:J120"/>
    <mergeCell ref="G82:G84"/>
    <mergeCell ref="H82:H84"/>
    <mergeCell ref="J87:J88"/>
    <mergeCell ref="T165:T166"/>
    <mergeCell ref="U165:U166"/>
    <mergeCell ref="S168:S169"/>
    <mergeCell ref="T168:T169"/>
    <mergeCell ref="U168:U169"/>
    <mergeCell ref="A170:U170"/>
    <mergeCell ref="J168:J169"/>
    <mergeCell ref="K168:K169"/>
    <mergeCell ref="L168:L169"/>
    <mergeCell ref="M168:M169"/>
    <mergeCell ref="N168:N169"/>
    <mergeCell ref="O168:O169"/>
    <mergeCell ref="P168:P169"/>
    <mergeCell ref="Q168:Q169"/>
    <mergeCell ref="R168:R169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T44:T45"/>
    <mergeCell ref="U44:U45"/>
    <mergeCell ref="A158:U158"/>
    <mergeCell ref="A161:U161"/>
    <mergeCell ref="A163:U163"/>
    <mergeCell ref="A165:A166"/>
    <mergeCell ref="B165:B166"/>
    <mergeCell ref="C165:C166"/>
    <mergeCell ref="D165:D166"/>
    <mergeCell ref="E165:E166"/>
    <mergeCell ref="F165:F166"/>
    <mergeCell ref="G165:G166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P165:P166"/>
    <mergeCell ref="Q165:Q166"/>
    <mergeCell ref="R165:R166"/>
    <mergeCell ref="S165:S166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39:T40"/>
    <mergeCell ref="U39:U40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K41:K43"/>
    <mergeCell ref="L41:L43"/>
    <mergeCell ref="M41:M43"/>
    <mergeCell ref="N41:N43"/>
    <mergeCell ref="O41:O43"/>
    <mergeCell ref="P41:P43"/>
    <mergeCell ref="Q41:Q43"/>
    <mergeCell ref="R41:R43"/>
    <mergeCell ref="S41:S43"/>
    <mergeCell ref="T41:T43"/>
    <mergeCell ref="U41:U43"/>
    <mergeCell ref="K39:K40"/>
    <mergeCell ref="N39:N40"/>
    <mergeCell ref="O39:O40"/>
    <mergeCell ref="P39:P40"/>
    <mergeCell ref="Q39:Q40"/>
    <mergeCell ref="R39:R40"/>
    <mergeCell ref="S39:S40"/>
    <mergeCell ref="G61:G64"/>
    <mergeCell ref="H61:H64"/>
    <mergeCell ref="I61:I64"/>
    <mergeCell ref="J61:J64"/>
    <mergeCell ref="K61:K64"/>
    <mergeCell ref="L61:L64"/>
    <mergeCell ref="M61:M64"/>
    <mergeCell ref="N61:N64"/>
    <mergeCell ref="O61:O64"/>
    <mergeCell ref="P61:P64"/>
    <mergeCell ref="Q61:Q64"/>
    <mergeCell ref="R61:R64"/>
    <mergeCell ref="S61:S64"/>
    <mergeCell ref="G49:G52"/>
    <mergeCell ref="H49:H52"/>
    <mergeCell ref="N49:N52"/>
    <mergeCell ref="I44:I45"/>
    <mergeCell ref="J44:J45"/>
    <mergeCell ref="I56:I60"/>
    <mergeCell ref="J56:J60"/>
    <mergeCell ref="K56:K60"/>
    <mergeCell ref="L56:L60"/>
    <mergeCell ref="M56:M60"/>
    <mergeCell ref="I49:I52"/>
    <mergeCell ref="J49:J52"/>
    <mergeCell ref="K49:K52"/>
    <mergeCell ref="L49:L52"/>
    <mergeCell ref="M49:M52"/>
    <mergeCell ref="J34:J37"/>
    <mergeCell ref="K34:K37"/>
    <mergeCell ref="L34:L37"/>
    <mergeCell ref="M34:M37"/>
    <mergeCell ref="I39:I40"/>
    <mergeCell ref="J39:J40"/>
    <mergeCell ref="I34:I37"/>
    <mergeCell ref="M27:M31"/>
    <mergeCell ref="L27:L31"/>
    <mergeCell ref="K27:K31"/>
    <mergeCell ref="J27:J31"/>
    <mergeCell ref="I27:I31"/>
    <mergeCell ref="L39:L40"/>
    <mergeCell ref="M39:M40"/>
    <mergeCell ref="I32:I33"/>
    <mergeCell ref="J32:J33"/>
    <mergeCell ref="L32:L33"/>
    <mergeCell ref="M32:M33"/>
    <mergeCell ref="K32:K33"/>
    <mergeCell ref="A56:A60"/>
    <mergeCell ref="B56:B60"/>
    <mergeCell ref="C56:C60"/>
    <mergeCell ref="D56:D60"/>
    <mergeCell ref="E56:E60"/>
    <mergeCell ref="F56:F60"/>
    <mergeCell ref="G56:G60"/>
    <mergeCell ref="H56:H60"/>
    <mergeCell ref="A39:A40"/>
    <mergeCell ref="B39:B40"/>
    <mergeCell ref="C39:C40"/>
    <mergeCell ref="D39:D40"/>
    <mergeCell ref="E39:E40"/>
    <mergeCell ref="F39:F40"/>
    <mergeCell ref="G39:G40"/>
    <mergeCell ref="H39:H40"/>
    <mergeCell ref="A44:A45"/>
    <mergeCell ref="B44:B45"/>
    <mergeCell ref="C44:C45"/>
    <mergeCell ref="D44:D45"/>
    <mergeCell ref="E44:E45"/>
    <mergeCell ref="F44:F45"/>
    <mergeCell ref="G44:G45"/>
    <mergeCell ref="H44:H45"/>
    <mergeCell ref="T27:T31"/>
    <mergeCell ref="U27:U31"/>
    <mergeCell ref="P27:P31"/>
    <mergeCell ref="S34:S37"/>
    <mergeCell ref="N27:N31"/>
    <mergeCell ref="U32:U33"/>
    <mergeCell ref="S32:S33"/>
    <mergeCell ref="T32:T33"/>
    <mergeCell ref="P32:P33"/>
    <mergeCell ref="Q32:Q33"/>
    <mergeCell ref="T34:T37"/>
    <mergeCell ref="U34:U37"/>
    <mergeCell ref="N34:N37"/>
    <mergeCell ref="O34:O37"/>
    <mergeCell ref="P34:P37"/>
    <mergeCell ref="Q34:Q37"/>
    <mergeCell ref="R34:R37"/>
    <mergeCell ref="O27:O31"/>
    <mergeCell ref="Q27:Q31"/>
    <mergeCell ref="R27:R31"/>
    <mergeCell ref="S27:S31"/>
    <mergeCell ref="R32:R33"/>
    <mergeCell ref="O32:O33"/>
    <mergeCell ref="N32:N33"/>
    <mergeCell ref="A1:U1"/>
    <mergeCell ref="Q17:T17"/>
    <mergeCell ref="U22:U23"/>
    <mergeCell ref="Q9:U9"/>
    <mergeCell ref="K9:O9"/>
    <mergeCell ref="C22:F22"/>
    <mergeCell ref="G22:L22"/>
    <mergeCell ref="M22:N22"/>
    <mergeCell ref="P22:T22"/>
    <mergeCell ref="C8:E8"/>
    <mergeCell ref="D15:H15"/>
    <mergeCell ref="C9:E9"/>
    <mergeCell ref="A7:B7"/>
    <mergeCell ref="J18:L18"/>
    <mergeCell ref="J19:L19"/>
    <mergeCell ref="A8:B8"/>
    <mergeCell ref="A9:B9"/>
    <mergeCell ref="B22:B23"/>
    <mergeCell ref="O22:O23"/>
    <mergeCell ref="A22:A23"/>
    <mergeCell ref="H27:H31"/>
    <mergeCell ref="F27:F31"/>
    <mergeCell ref="G27:G31"/>
    <mergeCell ref="A34:A37"/>
    <mergeCell ref="B34:B37"/>
    <mergeCell ref="C34:C37"/>
    <mergeCell ref="D34:D37"/>
    <mergeCell ref="E34:E37"/>
    <mergeCell ref="F34:F37"/>
    <mergeCell ref="G34:G37"/>
    <mergeCell ref="H34:H37"/>
    <mergeCell ref="G32:G33"/>
    <mergeCell ref="H32:H33"/>
    <mergeCell ref="C32:C33"/>
    <mergeCell ref="D32:D33"/>
    <mergeCell ref="E32:E33"/>
    <mergeCell ref="F32:F33"/>
    <mergeCell ref="A32:A33"/>
    <mergeCell ref="B32:B33"/>
    <mergeCell ref="A27:A31"/>
    <mergeCell ref="B27:B31"/>
    <mergeCell ref="C27:C31"/>
    <mergeCell ref="D27:D31"/>
    <mergeCell ref="E27:E31"/>
    <mergeCell ref="O49:O52"/>
    <mergeCell ref="T61:T64"/>
    <mergeCell ref="U61:U64"/>
    <mergeCell ref="A61:A64"/>
    <mergeCell ref="B61:B64"/>
    <mergeCell ref="A65:A67"/>
    <mergeCell ref="B65:B67"/>
    <mergeCell ref="C65:C67"/>
    <mergeCell ref="D65:D66"/>
    <mergeCell ref="E65:E66"/>
    <mergeCell ref="F65:F66"/>
    <mergeCell ref="G65:G67"/>
    <mergeCell ref="H65:H67"/>
    <mergeCell ref="I65:I67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S65:S67"/>
    <mergeCell ref="T65:T67"/>
    <mergeCell ref="U65:U67"/>
    <mergeCell ref="A68:A70"/>
    <mergeCell ref="B68:B70"/>
    <mergeCell ref="C68:C70"/>
    <mergeCell ref="G68:G70"/>
    <mergeCell ref="H68:H70"/>
    <mergeCell ref="I68:I70"/>
    <mergeCell ref="J68:J70"/>
    <mergeCell ref="K68:K70"/>
    <mergeCell ref="L68:L70"/>
    <mergeCell ref="M68:M70"/>
    <mergeCell ref="N68:N70"/>
    <mergeCell ref="O68:O70"/>
    <mergeCell ref="P68:P70"/>
    <mergeCell ref="Q68:Q70"/>
    <mergeCell ref="R68:R70"/>
    <mergeCell ref="S68:S70"/>
    <mergeCell ref="T68:T70"/>
    <mergeCell ref="U68:U70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U106:U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M73:M74"/>
    <mergeCell ref="N73:N74"/>
    <mergeCell ref="O73:O74"/>
    <mergeCell ref="S106:S107"/>
    <mergeCell ref="T106:T107"/>
    <mergeCell ref="Q82:Q84"/>
    <mergeCell ref="R82:R84"/>
    <mergeCell ref="Q87:Q88"/>
    <mergeCell ref="R87:R88"/>
    <mergeCell ref="Q85:Q86"/>
    <mergeCell ref="R85:R86"/>
    <mergeCell ref="R99:R102"/>
    <mergeCell ref="T75:T81"/>
    <mergeCell ref="Q92:Q98"/>
    <mergeCell ref="R92:R98"/>
    <mergeCell ref="S103:S105"/>
    <mergeCell ref="T103:T105"/>
    <mergeCell ref="R73:R74"/>
    <mergeCell ref="M99:M102"/>
    <mergeCell ref="N99:N102"/>
    <mergeCell ref="M82:M84"/>
    <mergeCell ref="N82:N84"/>
    <mergeCell ref="O82:O84"/>
    <mergeCell ref="N85:N86"/>
    <mergeCell ref="T108:T110"/>
    <mergeCell ref="U108:U110"/>
    <mergeCell ref="R108:R110"/>
    <mergeCell ref="S73:S74"/>
    <mergeCell ref="T73:T74"/>
    <mergeCell ref="U73:U7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G73:G74"/>
    <mergeCell ref="H73:H74"/>
    <mergeCell ref="J99:J102"/>
    <mergeCell ref="K99:K102"/>
    <mergeCell ref="L99:L102"/>
    <mergeCell ref="I73:I74"/>
    <mergeCell ref="P73:P74"/>
    <mergeCell ref="Q73:Q74"/>
    <mergeCell ref="S108:S110"/>
    <mergeCell ref="A108:A110"/>
    <mergeCell ref="B108:B110"/>
    <mergeCell ref="C108:C110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L108:L110"/>
    <mergeCell ref="M108:M110"/>
    <mergeCell ref="N108:N110"/>
    <mergeCell ref="O108:O110"/>
    <mergeCell ref="P108:P110"/>
    <mergeCell ref="Q108:Q110"/>
    <mergeCell ref="A82:A84"/>
    <mergeCell ref="J73:J74"/>
    <mergeCell ref="K73:K74"/>
    <mergeCell ref="L73:L74"/>
    <mergeCell ref="A125:A129"/>
    <mergeCell ref="B125:B129"/>
    <mergeCell ref="C125:C129"/>
    <mergeCell ref="D125:D129"/>
    <mergeCell ref="E125:E129"/>
    <mergeCell ref="F125:F129"/>
    <mergeCell ref="G125:G129"/>
    <mergeCell ref="H125:H129"/>
    <mergeCell ref="I125:I129"/>
    <mergeCell ref="S125:S129"/>
    <mergeCell ref="T125:T129"/>
    <mergeCell ref="U125:U129"/>
    <mergeCell ref="J125:J129"/>
    <mergeCell ref="K125:K129"/>
    <mergeCell ref="L125:L129"/>
    <mergeCell ref="M125:M129"/>
    <mergeCell ref="N125:N129"/>
    <mergeCell ref="O125:O129"/>
    <mergeCell ref="P125:P129"/>
    <mergeCell ref="Q125:Q129"/>
    <mergeCell ref="R125:R129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A114:A116"/>
    <mergeCell ref="B114:B116"/>
    <mergeCell ref="C114:C116"/>
    <mergeCell ref="D114:D116"/>
    <mergeCell ref="E114:E116"/>
    <mergeCell ref="F114:F116"/>
    <mergeCell ref="G114:G116"/>
    <mergeCell ref="H114:H116"/>
    <mergeCell ref="I114:I116"/>
    <mergeCell ref="S114:S116"/>
    <mergeCell ref="T114:T116"/>
    <mergeCell ref="U114:U116"/>
    <mergeCell ref="J114:J116"/>
    <mergeCell ref="K114:K116"/>
    <mergeCell ref="L114:L116"/>
    <mergeCell ref="M114:M116"/>
    <mergeCell ref="N114:N116"/>
    <mergeCell ref="O114:O116"/>
    <mergeCell ref="P114:P116"/>
    <mergeCell ref="Q114:Q116"/>
    <mergeCell ref="R114:R116"/>
    <mergeCell ref="P71:P72"/>
    <mergeCell ref="Q71:Q72"/>
    <mergeCell ref="R71:R72"/>
    <mergeCell ref="S71:S72"/>
    <mergeCell ref="T71:T72"/>
    <mergeCell ref="U71:U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A133:A135"/>
    <mergeCell ref="B133:B135"/>
    <mergeCell ref="C133:C135"/>
    <mergeCell ref="D133:D135"/>
    <mergeCell ref="E133:E135"/>
    <mergeCell ref="F133:F135"/>
    <mergeCell ref="G133:G135"/>
    <mergeCell ref="H133:H135"/>
    <mergeCell ref="I133:I135"/>
    <mergeCell ref="S133:S135"/>
    <mergeCell ref="T133:T135"/>
    <mergeCell ref="U133:U135"/>
    <mergeCell ref="J133:J135"/>
    <mergeCell ref="K133:K135"/>
    <mergeCell ref="L133:L135"/>
    <mergeCell ref="M133:M135"/>
    <mergeCell ref="N133:N135"/>
    <mergeCell ref="O133:O135"/>
    <mergeCell ref="P133:P135"/>
    <mergeCell ref="Q133:Q135"/>
    <mergeCell ref="R133:R135"/>
    <mergeCell ref="S131:S132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U131:U132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A122:A123"/>
    <mergeCell ref="K131:K132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S146:S147"/>
    <mergeCell ref="T146:T147"/>
    <mergeCell ref="U146:U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R146:R147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U144:U145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P148:P149"/>
    <mergeCell ref="Q148:Q149"/>
    <mergeCell ref="R148:R149"/>
    <mergeCell ref="S148:S149"/>
    <mergeCell ref="T148:T149"/>
    <mergeCell ref="U148:U149"/>
    <mergeCell ref="K144:K145"/>
    <mergeCell ref="L144:L145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44:T145"/>
    <mergeCell ref="M144:M145"/>
    <mergeCell ref="N144:N145"/>
    <mergeCell ref="O144:O145"/>
    <mergeCell ref="P144:P145"/>
    <mergeCell ref="Q144:Q145"/>
    <mergeCell ref="R144:R145"/>
    <mergeCell ref="S144:S145"/>
    <mergeCell ref="T131:T132"/>
    <mergeCell ref="L131:L132"/>
    <mergeCell ref="M131:M132"/>
    <mergeCell ref="N131:N132"/>
    <mergeCell ref="O131:O132"/>
    <mergeCell ref="P131:P132"/>
    <mergeCell ref="Q131:Q132"/>
    <mergeCell ref="R131:R132"/>
    <mergeCell ref="T122:T123"/>
    <mergeCell ref="U122:U123"/>
    <mergeCell ref="A139:A141"/>
    <mergeCell ref="B139:B141"/>
    <mergeCell ref="C139:C141"/>
    <mergeCell ref="D139:D141"/>
    <mergeCell ref="E139:E141"/>
    <mergeCell ref="F139:F141"/>
    <mergeCell ref="G139:G141"/>
    <mergeCell ref="H139:H141"/>
    <mergeCell ref="I139:I141"/>
    <mergeCell ref="J139:J141"/>
    <mergeCell ref="K139:K141"/>
    <mergeCell ref="L139:L141"/>
    <mergeCell ref="M139:M141"/>
    <mergeCell ref="N139:N141"/>
    <mergeCell ref="O139:O141"/>
    <mergeCell ref="P139:P141"/>
    <mergeCell ref="Q139:Q141"/>
    <mergeCell ref="R139:R141"/>
    <mergeCell ref="S139:S141"/>
    <mergeCell ref="T139:T141"/>
    <mergeCell ref="U139:U141"/>
    <mergeCell ref="K122:K123"/>
  </mergeCells>
  <phoneticPr fontId="8" type="noConversion"/>
  <pageMargins left="0.23622047244094491" right="0.23622047244094491" top="0.23622047244094491" bottom="0.23622047244094491" header="0.31496062992125984" footer="0"/>
  <pageSetup paperSize="9" scale="10" fitToHeight="0" orientation="landscape" r:id="rId1"/>
  <rowBreaks count="13" manualBreakCount="13">
    <brk id="33" max="20" man="1"/>
    <brk id="43" max="20" man="1"/>
    <brk id="53" max="20" man="1"/>
    <brk id="64" max="20" man="1"/>
    <brk id="74" max="20" man="1"/>
    <brk id="84" max="20" man="1"/>
    <brk id="91" max="20" man="1"/>
    <brk id="102" max="20" man="1"/>
    <brk id="113" max="20" man="1"/>
    <brk id="124" max="20" man="1"/>
    <brk id="135" max="20" man="1"/>
    <brk id="147" max="20" man="1"/>
    <brk id="15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2022-03-12T13:19:48Z</dcterms:modified>
</cp:coreProperties>
</file>