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8_{697B34DE-907F-4BA0-8C59-509A7B5C30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º TRIMESTRE" sheetId="1" r:id="rId1"/>
  </sheets>
  <definedNames>
    <definedName name="_xlnm.Print_Area" localSheetId="0">'2º TRIMESTRE'!$A$1:$U$167</definedName>
    <definedName name="_xlnm.Print_Titles" localSheetId="0">'2º TRIMESTRE'!$1:$20</definedName>
  </definedNames>
  <calcPr calcId="191029"/>
</workbook>
</file>

<file path=xl/calcChain.xml><?xml version="1.0" encoding="utf-8"?>
<calcChain xmlns="http://schemas.openxmlformats.org/spreadsheetml/2006/main">
  <c r="S155" i="1" l="1"/>
  <c r="T155" i="1" s="1"/>
  <c r="S147" i="1"/>
  <c r="T147" i="1" s="1"/>
  <c r="R147" i="1"/>
  <c r="L147" i="1"/>
  <c r="S153" i="1"/>
  <c r="T153" i="1" s="1"/>
  <c r="S151" i="1"/>
  <c r="T151" i="1" s="1"/>
  <c r="R151" i="1"/>
  <c r="L151" i="1"/>
  <c r="S149" i="1"/>
  <c r="T149" i="1" s="1"/>
  <c r="R149" i="1"/>
  <c r="L149" i="1"/>
  <c r="R153" i="1"/>
  <c r="L153" i="1"/>
  <c r="R155" i="1"/>
  <c r="S145" i="1"/>
  <c r="T145" i="1" s="1"/>
  <c r="S143" i="1"/>
  <c r="T143" i="1" s="1"/>
  <c r="S141" i="1"/>
  <c r="T141" i="1" s="1"/>
  <c r="R143" i="1"/>
  <c r="L143" i="1"/>
  <c r="R141" i="1"/>
  <c r="L141" i="1"/>
  <c r="R145" i="1"/>
  <c r="L145" i="1"/>
  <c r="S139" i="1"/>
  <c r="T139" i="1" s="1"/>
  <c r="R139" i="1"/>
  <c r="L139" i="1"/>
  <c r="S137" i="1"/>
  <c r="T137" i="1" s="1"/>
  <c r="S135" i="1"/>
  <c r="S133" i="1"/>
  <c r="S127" i="1"/>
  <c r="S125" i="1"/>
  <c r="S123" i="1"/>
  <c r="S118" i="1"/>
  <c r="S112" i="1"/>
  <c r="S107" i="1"/>
  <c r="L102" i="1"/>
  <c r="S96" i="1"/>
  <c r="S84" i="1"/>
  <c r="S40" i="1"/>
  <c r="S37" i="1"/>
  <c r="S27" i="1"/>
  <c r="S65" i="1"/>
  <c r="R137" i="1"/>
  <c r="L137" i="1"/>
  <c r="L155" i="1"/>
  <c r="T135" i="1" l="1"/>
  <c r="T133" i="1"/>
  <c r="T127" i="1"/>
  <c r="T125" i="1"/>
  <c r="T123" i="1"/>
  <c r="T118" i="1"/>
  <c r="R135" i="1"/>
  <c r="L135" i="1"/>
  <c r="S131" i="1"/>
  <c r="T131" i="1" s="1"/>
  <c r="S129" i="1"/>
  <c r="T129" i="1" s="1"/>
  <c r="R129" i="1"/>
  <c r="R127" i="1"/>
  <c r="S104" i="1"/>
  <c r="S89" i="1"/>
  <c r="S86" i="1"/>
  <c r="S81" i="1"/>
  <c r="T65" i="1"/>
  <c r="S48" i="1"/>
  <c r="R133" i="1"/>
  <c r="L133" i="1"/>
  <c r="S132" i="1"/>
  <c r="T132" i="1" s="1"/>
  <c r="S57" i="1"/>
  <c r="R57" i="1"/>
  <c r="R132" i="1"/>
  <c r="L132" i="1"/>
  <c r="R131" i="1"/>
  <c r="L131" i="1"/>
  <c r="L129" i="1"/>
  <c r="L127" i="1"/>
  <c r="R125" i="1"/>
  <c r="L125" i="1"/>
  <c r="R123" i="1"/>
  <c r="L123" i="1"/>
  <c r="S122" i="1"/>
  <c r="T122" i="1" s="1"/>
  <c r="R122" i="1"/>
  <c r="L122" i="1"/>
  <c r="S103" i="1"/>
  <c r="S78" i="1"/>
  <c r="S75" i="1"/>
  <c r="S44" i="1"/>
  <c r="S102" i="1"/>
  <c r="S121" i="1"/>
  <c r="T121" i="1" s="1"/>
  <c r="R121" i="1"/>
  <c r="L121" i="1"/>
  <c r="R118" i="1"/>
  <c r="L118" i="1"/>
  <c r="S116" i="1"/>
  <c r="L46" i="1"/>
  <c r="S101" i="1"/>
  <c r="T116" i="1" l="1"/>
  <c r="R116" i="1"/>
  <c r="L116" i="1"/>
  <c r="S114" i="1"/>
  <c r="T114" i="1" s="1"/>
  <c r="R114" i="1"/>
  <c r="L114" i="1"/>
  <c r="T112" i="1"/>
  <c r="R112" i="1"/>
  <c r="L112" i="1"/>
  <c r="T107" i="1"/>
  <c r="R107" i="1"/>
  <c r="L107" i="1"/>
  <c r="T104" i="1"/>
  <c r="R104" i="1"/>
  <c r="L104" i="1"/>
  <c r="T103" i="1"/>
  <c r="R103" i="1"/>
  <c r="L103" i="1"/>
  <c r="T102" i="1" l="1"/>
  <c r="R102" i="1"/>
  <c r="T101" i="1"/>
  <c r="R101" i="1"/>
  <c r="R81" i="1"/>
  <c r="R96" i="1"/>
  <c r="R44" i="1"/>
  <c r="S24" i="1" l="1"/>
  <c r="T24" i="1" s="1"/>
  <c r="R24" i="1"/>
  <c r="L24" i="1"/>
  <c r="L34" i="1" l="1"/>
  <c r="T96" i="1" l="1"/>
  <c r="L96" i="1"/>
  <c r="T89" i="1"/>
  <c r="R89" i="1"/>
  <c r="L89" i="1"/>
  <c r="R65" i="1"/>
  <c r="S55" i="1"/>
  <c r="R55" i="1"/>
  <c r="S53" i="1"/>
  <c r="R53" i="1"/>
  <c r="T86" i="1" l="1"/>
  <c r="R86" i="1"/>
  <c r="T84" i="1"/>
  <c r="R84" i="1"/>
  <c r="T81" i="1"/>
  <c r="T78" i="1"/>
  <c r="R78" i="1"/>
  <c r="U75" i="1" l="1"/>
  <c r="T75" i="1"/>
  <c r="R75" i="1"/>
  <c r="U65" i="1" l="1"/>
  <c r="R48" i="1"/>
  <c r="L165" i="1" l="1"/>
  <c r="L164" i="1"/>
  <c r="L163" i="1"/>
  <c r="L161" i="1"/>
  <c r="L159" i="1"/>
  <c r="U57" i="1" l="1"/>
  <c r="T57" i="1"/>
  <c r="R34" i="1" l="1"/>
  <c r="T44" i="1" l="1"/>
  <c r="T40" i="1"/>
  <c r="R40" i="1"/>
  <c r="T37" i="1"/>
  <c r="R37" i="1"/>
  <c r="T55" i="1" l="1"/>
  <c r="U53" i="1"/>
  <c r="T53" i="1"/>
  <c r="U55" i="1"/>
  <c r="T26" i="1" l="1"/>
  <c r="R26" i="1"/>
  <c r="T52" i="1" l="1"/>
  <c r="R52" i="1"/>
  <c r="T48" i="1"/>
  <c r="T46" i="1"/>
  <c r="R46" i="1"/>
  <c r="U36" i="1" l="1"/>
  <c r="T36" i="1"/>
  <c r="R36" i="1"/>
  <c r="T34" i="1"/>
  <c r="T27" i="1"/>
  <c r="R27" i="1" l="1"/>
  <c r="L26" i="1"/>
  <c r="L101" i="1" l="1"/>
</calcChain>
</file>

<file path=xl/sharedStrings.xml><?xml version="1.0" encoding="utf-8"?>
<sst xmlns="http://schemas.openxmlformats.org/spreadsheetml/2006/main" count="894" uniqueCount="345">
  <si>
    <t>MODALIDADE / Nº LICITAÇÃO</t>
  </si>
  <si>
    <t>Nº DO CONV.</t>
  </si>
  <si>
    <t xml:space="preserve">CONCEDENTE </t>
  </si>
  <si>
    <t>REPASSE (R$)</t>
  </si>
  <si>
    <t>CONTRAPARTIDA (R$)</t>
  </si>
  <si>
    <t>CNPJ / CPF</t>
  </si>
  <si>
    <t>DATA INÍCIO</t>
  </si>
  <si>
    <t>PRAZO</t>
  </si>
  <si>
    <t>VALOR CONTRATADO (R$)</t>
  </si>
  <si>
    <t>DATA DE CONCLUSÃO / PARALIZAÇÃO</t>
  </si>
  <si>
    <t>PRAZO ADITADO</t>
  </si>
  <si>
    <t>VALOR ADITADO ACUMULADO</t>
  </si>
  <si>
    <t>REAJUSTE (R$)</t>
  </si>
  <si>
    <t>NATUREZA DA DESPESA</t>
  </si>
  <si>
    <t>VALOR MEDIDO ACUMULADO (R$)</t>
  </si>
  <si>
    <t>VALOR PAGO ACUMULADO NO PERÍODO (R$)</t>
  </si>
  <si>
    <t>VALOR PAGO ACUMULADO NA OBRA OU SERVIÇO (R$)</t>
  </si>
  <si>
    <t>VALOR PAGO ACUMULADO NO EXERCÍCIO (R$)</t>
  </si>
  <si>
    <t>SITUAÇÃO</t>
  </si>
  <si>
    <t>CONVÊNIO</t>
  </si>
  <si>
    <t>ADITIVO</t>
  </si>
  <si>
    <t>EXECUÇÃO</t>
  </si>
  <si>
    <t>UNIDADE:</t>
  </si>
  <si>
    <t>EXERCÍCIO:</t>
  </si>
  <si>
    <t>PERÍODO DE REFERÊNCIA:</t>
  </si>
  <si>
    <t>IDENTIFICAÇÃO DA OBRA, SERVIÇO OU AQUISIÇÃO</t>
  </si>
  <si>
    <t xml:space="preserve">RAZÃO SOCIAL                                                               Nº DO ANO </t>
  </si>
  <si>
    <t>EM ANDAMENTO</t>
  </si>
  <si>
    <t>-</t>
  </si>
  <si>
    <t/>
  </si>
  <si>
    <t>90 (NOVENTA) DIAS</t>
  </si>
  <si>
    <t>PREFEITURA MUNICIPAL DO PAUDALHO</t>
  </si>
  <si>
    <t>180 (CENTO E OITENTA) DIAS</t>
  </si>
  <si>
    <t>___________________________________________________________</t>
  </si>
  <si>
    <t xml:space="preserve">      ENGENHEIRO CIVIL - CREA 22.065D/PE</t>
  </si>
  <si>
    <t xml:space="preserve">  PAULO VANDERLEI DE MENDONÇA FILHO</t>
  </si>
  <si>
    <t xml:space="preserve">                     CPF: 581.152.004-25</t>
  </si>
  <si>
    <t xml:space="preserve">  RESPONSÁVEL PELO PREENCHIMENTO</t>
  </si>
  <si>
    <t>FEM</t>
  </si>
  <si>
    <t>TOMADA DE PREÇO Nº 009/2017
LICITAÇÃO Nº 074/2017</t>
  </si>
  <si>
    <t>EXECUÇÃO DE PAVIMENTAÇÃO E DRENAGEM DE RUAS DO BAIRRO DE BELÉM</t>
  </si>
  <si>
    <t>ATLANTA HOLDING IMPLEMENTOS PARTICIPAÇÕES E ENGENHARIA EIRELI - ME</t>
  </si>
  <si>
    <t>13.753.226/0001-05</t>
  </si>
  <si>
    <t>AMPLUSTEC CONSTRUÇÕES E SERVIÇOS LTDA - EPP</t>
  </si>
  <si>
    <t>11.179.408/0001-99</t>
  </si>
  <si>
    <t xml:space="preserve"> </t>
  </si>
  <si>
    <t>SERVIÇO DE CONSTRUÇÃO DA CRECHE BELÉM</t>
  </si>
  <si>
    <t>21.591.562/0001-27</t>
  </si>
  <si>
    <t>A.D.S CONSTRUTORA LTDA - ME</t>
  </si>
  <si>
    <t>SERVIÇO DE CONSTRUÇÃO DA CRECHE PRIMAVERA</t>
  </si>
  <si>
    <t xml:space="preserve">360 (TREZENTOS E SESSENTA) DIAS </t>
  </si>
  <si>
    <t>FINALIZADA</t>
  </si>
  <si>
    <t>CONCORRÊNCIA PÚBLICA Nº 001/2017
LICITAÇÃO Nº 080/2017</t>
  </si>
  <si>
    <t>CONCORRÊNCIA PÚBLICA Nº 002/2017
LICITAÇÃO Nº 081/2017</t>
  </si>
  <si>
    <t>FNDE</t>
  </si>
  <si>
    <t>9203/2014</t>
  </si>
  <si>
    <t>9200/2014</t>
  </si>
  <si>
    <t>R$: 2.504.081,37</t>
  </si>
  <si>
    <t>22.594.155/0001-36</t>
  </si>
  <si>
    <t>GLIDDEN EMPREENDIMENTOS E LOCAÇÕES EIRELI - EPP</t>
  </si>
  <si>
    <t>D' GUILHERME CONSTRUTORA EIRELI</t>
  </si>
  <si>
    <t>23.159.046/0001-53</t>
  </si>
  <si>
    <t>360(TREZENTOS E SESSENTA) DIAS</t>
  </si>
  <si>
    <t>TOMADA DE PREÇO Nº 006/2018
LICITAÇÃO Nº 017/2018</t>
  </si>
  <si>
    <t>30.309.072/0001-86</t>
  </si>
  <si>
    <t>JOSÉ VAGNER BARBOSA DE OLIVEIRA EIRELI</t>
  </si>
  <si>
    <t>PARALISADA</t>
  </si>
  <si>
    <t>CONCORRÊNCIA PÚBLICA Nº 002/2018
LICITAÇÃO Nº 024/2018</t>
  </si>
  <si>
    <t>PAVIMENTAÇÃO POR PARALELEPIPEDO E DRENAGEM DE ÁGUAS PLUVIAIS</t>
  </si>
  <si>
    <t>07.408.234/0001-11</t>
  </si>
  <si>
    <t>L &amp; R SANTOS CONSTRUÇÕES LTDA</t>
  </si>
  <si>
    <t>CONCORRÊNCIA PÚBLICA Nº 003/2018
LICITAÇÃO Nº 026/2018</t>
  </si>
  <si>
    <t>CONCORRÊNCIA PÚBLICA Nº 004/2018
LICITAÇÃO Nº 027/2018</t>
  </si>
  <si>
    <t>CONSTRUÇÃO DA QUADRA DO COLÉGIO MUNICIPAL DE GUADALAJARA</t>
  </si>
  <si>
    <t>TOMADA DE PREÇO Nº 005/2018
LICITAÇÃO Nº 016/2018</t>
  </si>
  <si>
    <t>CONSTRUÇÃO DA ESCOLA MUNICIPAL ASA BRANCA</t>
  </si>
  <si>
    <t>CONCORRÊNCIA PÚBLICA Nº 002/2018
LICITAÇÃO Nº 019/2018</t>
  </si>
  <si>
    <t>27.068.117/0001-63</t>
  </si>
  <si>
    <t>ALINK ENGENHARIA LTDA</t>
  </si>
  <si>
    <t>DRENAGEM DE CHÃ DO CONSELHO</t>
  </si>
  <si>
    <t>PREGÃO PRESENCIAL Nº 006/2019
LICITAÇÃO Nº 017/2019</t>
  </si>
  <si>
    <t>CARTA CONVITE Nº 001/2019
LICITAÇÃO Nº 007/2019</t>
  </si>
  <si>
    <t>1º BM - R$ 25.271,58</t>
  </si>
  <si>
    <t>HOUVE DISTRATO</t>
  </si>
  <si>
    <t>31.232.944/0001-18</t>
  </si>
  <si>
    <t>GUEDES SERVIÇOS DE CONSTRUÇÕES EIRELE</t>
  </si>
  <si>
    <t>(QUADRA - CMP) CONCLUSÃO DA CONSTRUÇÃO DE QUADRA COBERTA  COM VESTIÁRIO DA ESCOLA MUNICIPAL TANCREDO NEVES</t>
  </si>
  <si>
    <t>300 (TREZENTOS) DIAS</t>
  </si>
  <si>
    <t>PERFURAÇÃO DE POÇOS EM DIVERSAS COMUNIDADES</t>
  </si>
  <si>
    <t>19.869.416/0001-79</t>
  </si>
  <si>
    <t>QUASARES CONSTRUTORA EIRELI ME</t>
  </si>
  <si>
    <t>CARTA CONVITE Nº 006/2018
LICITAÇÃO Nº 075/2018</t>
  </si>
  <si>
    <t xml:space="preserve">PAVIMENTAÇÃO POR PARALELEPIPEDO E DRENAGEM DE ÁGUAS PLUVIAIS NA RUA DO COQUEIRO E RUA DO DENDÊ  </t>
  </si>
  <si>
    <t>CONSTRUÇÃO ESCOLA 06 SALAS - LOTEAMENTO PRIMAVERA</t>
  </si>
  <si>
    <t>120 (CENTO E VINTE DIAS)</t>
  </si>
  <si>
    <t>90 (NOVENTA DIAS)</t>
  </si>
  <si>
    <t>TOMADA DE PREÇO Nº 007/2018
LICITAÇÃO Nº 081/2018</t>
  </si>
  <si>
    <t>OBRAS REFERENTE AO MAPA DE OBRAS CONSOLIDADADO DE 2016 - ANTIGA GESTÃO</t>
  </si>
  <si>
    <t>180 (DIAS)</t>
  </si>
  <si>
    <t>Tomada de preços - 003/2014</t>
  </si>
  <si>
    <t>Contratação de Empresa de Engenharia Para Execução de Pavimentação em Paralelepípedos e Drenagem em Diversas Ruas do Bairro de Guadalajara no Município De Paudalho – PE.</t>
  </si>
  <si>
    <t>001/2014</t>
  </si>
  <si>
    <t>FEM2/2014</t>
  </si>
  <si>
    <t>700.401,99</t>
  </si>
  <si>
    <t>05.463.276/0001-20</t>
  </si>
  <si>
    <t>Viacon Construções e Montagens Ltda</t>
  </si>
  <si>
    <t>02/10/2014</t>
  </si>
  <si>
    <t>240 (DIAS)</t>
  </si>
  <si>
    <t>PARALIZADA</t>
  </si>
  <si>
    <t>OBRA PARALISADA POR FALTA DE REPASSE</t>
  </si>
  <si>
    <t>Tomada de Preço - 11/2014</t>
  </si>
  <si>
    <t>Contratação de Empresa de Engenharia para Construção da Passagem Molhada, sobre o Rio Cabibaribe no Município de Paudalho/PE,conforme o FEM - Fundo de Apoio ao Desenvolvimento Municipal</t>
  </si>
  <si>
    <t>394.024,15</t>
  </si>
  <si>
    <t>08.207.284/0004-01</t>
  </si>
  <si>
    <t>C A CONSTRUÇÕES CIVIS LTDA - EPP</t>
  </si>
  <si>
    <t>21/01/2015</t>
  </si>
  <si>
    <t>44.90.51</t>
  </si>
  <si>
    <t>OBRA EM PLANEJAMENTO PARA PROCESSO LICITATÓRIO</t>
  </si>
  <si>
    <t>Tomada de preços - 008/2013</t>
  </si>
  <si>
    <t>Contratação de Empresa de Engenharia para Reforma de Imóvel para Instalação do Novo Departamento de Tributação do município de Paudalho</t>
  </si>
  <si>
    <t>Recursos Municipais</t>
  </si>
  <si>
    <t>07.432.457/0001-14</t>
  </si>
  <si>
    <t>Esfera Construções Ltda</t>
  </si>
  <si>
    <t>17/01/2014</t>
  </si>
  <si>
    <t>120 DIAS</t>
  </si>
  <si>
    <t>4.4.90.51</t>
  </si>
  <si>
    <t>Tomada de Preço - 02/2014</t>
  </si>
  <si>
    <t>Contratação de Empresa de Engenharia para reforma e Ampliação do tele Centro do Municipio de Paudalho</t>
  </si>
  <si>
    <t>40.829.988/0001-10</t>
  </si>
  <si>
    <t>Bandeira e Castro Ltda EPP</t>
  </si>
  <si>
    <t>07/05/14</t>
  </si>
  <si>
    <t>120 (DIAS)</t>
  </si>
  <si>
    <t>Concorrencia 03/2014</t>
  </si>
  <si>
    <t>Contratação de Empresa de Engenharia para Reforma/Requalificação do Teatro Municipal de Paudalho-PE, conforme Conveio nº002/2014, da Fundação do Patrimônio Histórico e Artistico de Pernambuco - FUNDARPE</t>
  </si>
  <si>
    <t>02/2014</t>
  </si>
  <si>
    <t>FUNDARPE</t>
  </si>
  <si>
    <t>08.207.284/0001-01</t>
  </si>
  <si>
    <t>07/01/2015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</si>
  <si>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</si>
  <si>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2º TERMO ADITIVO R$: 156.279,15           4º TERMO ADITIVO R$: 65.812,72 </t>
  </si>
  <si>
    <t>......+++</t>
  </si>
  <si>
    <t>180 (CENTO E OITENTADIAS)</t>
  </si>
  <si>
    <t>360 (TREZENTOS E SESSENTA DIAS)</t>
  </si>
  <si>
    <t>CAPINAÇÃO, ROÇO E RASPAGEM DE LINHA D'ÁGUA</t>
  </si>
  <si>
    <t>TOMADA DE PREÇO Nº 004/2019
LICITAÇÃO Nº 052/2019</t>
  </si>
  <si>
    <t>365 (TREZENTOS E SESSENTA E CINCO DIAS)</t>
  </si>
  <si>
    <t>720 (SETECENTOS E VINTE) DIAS</t>
  </si>
  <si>
    <t>1° BM - R$ 34.726,78                   2° BM - R$ 38.439,78                  3° BM - R$ 18.358,46                  4° BM - R$ 30.419,08                          5° BM - R$ 17.674,92</t>
  </si>
  <si>
    <t>1º BM - R$ 72.994,88                   2º BM - R$ 59.266,73                  3º BM - R$ 41.977,18                      4º BM - R$ 93.493,30                                   5º BM - R$ 46.253,39</t>
  </si>
  <si>
    <t>1° BM - R$ 45.477.47
2° BM - R$ 85.536,31
3° BM - R$ 150.199,87
4° BM - R$ 96.500,23                   5º BM - R$ 46.358,85                     6º BM - R$ 81.539,03                  7º BM - R$ 59.328,94                    8º BM - R$ 59.592,77                    9º BM - R$ 33.170,22                10º BM - R$ 28.543,84</t>
  </si>
  <si>
    <t>1º BM - R$ 104.101,64
2º BM - R$ 30.559,83
3º BM - R$ 46.288,57                  4º BM - R$ 52.661,05                  5º BM - R$ 7.318,39</t>
  </si>
  <si>
    <t>180 (CENTO E OITENTA DIAS)</t>
  </si>
  <si>
    <t>CONTRATO Nº 014/2020</t>
  </si>
  <si>
    <t>MANUTENÇÃO DO CENTRO DE REABILITAÇÃO E ESPECIALIDADES MEDICAS E SECRETARIA DE SAÚDE</t>
  </si>
  <si>
    <t>REFORMA DO POSTO DE SAÚDE (UBS) GUADALAJARA</t>
  </si>
  <si>
    <t>1º TERMO ADITIVO R$: 50.163,26</t>
  </si>
  <si>
    <t>CONTRATO Nº 090/2020
LICITAÇÃO Nº 034/2020</t>
  </si>
  <si>
    <t>CONTRATO Nº 091/2020
LICITAÇÃO Nº 035/2020</t>
  </si>
  <si>
    <t>REFORMA DO POSTO DE SAÚDE (UBS) CHÃ DO CONSELHO</t>
  </si>
  <si>
    <t>TOMADA DE PREÇO Nº 001/2019
LICITAÇÃO Nº 016/2019</t>
  </si>
  <si>
    <t xml:space="preserve">PAVIMENTAÇÃO POR PARALELEPIPEDO E DRENAGEM DE ÁGUAS PLUVIAIS </t>
  </si>
  <si>
    <t>300 (TREZENTOS DIAS)</t>
  </si>
  <si>
    <t>1º TERMO ADITIVO R$: 86.020,28</t>
  </si>
  <si>
    <t>TOMADA DE PREÇO Nº 005/2019
LICITAÇÃO Nº 055/2019</t>
  </si>
  <si>
    <t>180 (CENTO E OITENTA)</t>
  </si>
  <si>
    <t xml:space="preserve">1° BM - R$ 72.597,60                           2° BM - R$ 102.386,72                 3° BM - R$ 35.595,48                          4° BM - R$ 17.880,28                         5° BM - R$ 21.909,32                                 6° BM - R$ 18.804,38                 7° BM - R$ 9.376,21   </t>
  </si>
  <si>
    <t xml:space="preserve">1° BM - R$ 31.898,72                     2° BM - R$ 30.171,00                     3° BM - R$ 33.786,82                      4° BM - R$ 32.346,37                5° BM - R$ 102.108,80                 6° BM - R$ 54.751,60                     1° BM DO 3º T.A  - R$ 39.210,53  </t>
  </si>
  <si>
    <t>1º TERMO ADITIVO R$: 329.608,89</t>
  </si>
  <si>
    <t>02.124.282/0001-64</t>
  </si>
  <si>
    <t xml:space="preserve">STATICA SERVIÇOS E CONSTRUÇÕES </t>
  </si>
  <si>
    <t>TOMADA DE PREÇO Nº 005/2019
LICITAÇÃO Nº 020/2019</t>
  </si>
  <si>
    <t>CONSTRUÇÃO DA ESCOLA MUNICIPAL DE BELÉM</t>
  </si>
  <si>
    <t>09.053.050/0001-01</t>
  </si>
  <si>
    <t>ANDRADE PONTES ENGENHARIA LTDA</t>
  </si>
  <si>
    <t>27.343.319/0001-76</t>
  </si>
  <si>
    <t>B3M CONSTRUTORA</t>
  </si>
  <si>
    <t>TOMADA DE PREÇO Nº 006/2020
LICITAÇÃO Nº 008/2020</t>
  </si>
  <si>
    <t>PINTURA DAS ESCOLAS  E CRECHE MUNICIPAIS</t>
  </si>
  <si>
    <t>HOUVE DISTRATO (EM PROCESSO DE LICITAÇÃO)</t>
  </si>
  <si>
    <t xml:space="preserve">720 (SETECENTOS E VINTE DIAS) </t>
  </si>
  <si>
    <t>TOMADA DE PREÇO Nº 003/2019
LICITAÇÃO Nº 004/2019</t>
  </si>
  <si>
    <t>1º TERMO ADITIVO
R$: 73.222,80    2º TERMO ADITIVO
R$: 43.337,94</t>
  </si>
  <si>
    <t>1º BM - R$ 56.259,61</t>
  </si>
  <si>
    <t>SERVIÇO DE CONSTRUÇÃO DA CRECHE CAZUZA PINHEIRO</t>
  </si>
  <si>
    <t>______________________________________________________________</t>
  </si>
  <si>
    <t xml:space="preserve">        CARLOS PINHEIRO GOUVEIA FILHO</t>
  </si>
  <si>
    <t xml:space="preserve">                                                            SECRETÁRIO DE DESENVOLVIMENTO URBANO E AGRÁRIO - MAT. 48.911</t>
  </si>
  <si>
    <t>CPF: 186.189.524-00</t>
  </si>
  <si>
    <t>RESPONSÁVEL PELA UNIDADE</t>
  </si>
  <si>
    <t>2º TERMO ADITIVO R$: 163.949,63                4º TERMO ADITIVO R$: 254.549,39             5º TERMO ADITIVO R$: 87.234,68</t>
  </si>
  <si>
    <t>1º TERMO ADITIVO R$: 204.516,16                           2º TERMO ADITIVO R$: 122.257,80</t>
  </si>
  <si>
    <t>1º TERMO ADITIVO R$: 58.982,74            2º TERMO ADITIVO R$: 7.862,63</t>
  </si>
  <si>
    <t>1º TERMO ADITIVO R$: 115.235,08</t>
  </si>
  <si>
    <t>CONTRATO Nº 073/2020</t>
  </si>
  <si>
    <t>CONSTRUÇÃO DA PASSAGEM MOLHADA SOBRRE O RIO CAPIBARIBE</t>
  </si>
  <si>
    <t>360 (TREZENTOS  E SESSENTA DIAS)</t>
  </si>
  <si>
    <t>PREGÃO ELETRÔNICO Nº  008/2020
LICITAÇÃO Nº 022/2020</t>
  </si>
  <si>
    <t>MANUTENÇÃO CENTRO DE DESENVOLVIMENTO COGNITIVO E PSICOMOTOR</t>
  </si>
  <si>
    <t>01.088.740/0001-94</t>
  </si>
  <si>
    <t>MOC SERVIÇOS E CONSTRUÇÕES EIRELI</t>
  </si>
  <si>
    <t>1º TERMO ADITIVO R$: 22.011,26</t>
  </si>
  <si>
    <t>PREGÃO ELETRÔNICO Nº  028/2020
LICITAÇÃO Nº 053/2020</t>
  </si>
  <si>
    <t>MANUTENÇÃO DE PRAÇAS E CHAFARIZ</t>
  </si>
  <si>
    <t>EXECUTAR ENERGIA E SERVIÇOS LTDA ME</t>
  </si>
  <si>
    <t>17.314.738/0001-26</t>
  </si>
  <si>
    <t>PREGÃO ELETRÔNICO Nº 016/2021
LICITAÇÃO Nº 017/2021</t>
  </si>
  <si>
    <t>INSTALAÇÃO DE POÇOS ARTESIANOS</t>
  </si>
  <si>
    <t>PREGÃO ELETRÔNICO Nº 007/2021
LICITAÇÃO Nº 007/2021</t>
  </si>
  <si>
    <t>PREGÃO ELETRÔNICO Nº 021/2020
LICITAÇÃO Nº 045/2020</t>
  </si>
  <si>
    <t>REFORMA DA SEDE DA PREFEITURA MUNICIPAL</t>
  </si>
  <si>
    <t>1º TERMO ADITIVO R$: 20.887,74                 3º TERMO ADITIVO R$: 4.897,54</t>
  </si>
  <si>
    <t>REFORMA DA SEDE DA SECRETARIA DE DESENVOLVIMENTO URBANO E AGRÁRIO</t>
  </si>
  <si>
    <t>PROJETCONS ENGENHARIA E ARQUITETURA LTDA</t>
  </si>
  <si>
    <t>34.016.448/0001-15</t>
  </si>
  <si>
    <t>PREGÃO ELETRÔNICO Nº 027/2020
LICITAÇÃO Nº 052/2020</t>
  </si>
  <si>
    <t>60 (SESSENTA DIAS)</t>
  </si>
  <si>
    <t>LIMPEZA DE CANAIS E GALERIAS</t>
  </si>
  <si>
    <t>1º TERMO ADITIVO R$: 24.687,47                 2º TERMO ADITIVO R$: 13.454,38</t>
  </si>
  <si>
    <t>1º TERMO ADITIVO R$: 291.462,76          2º TERMO ADITIVO R$: 129.989,83</t>
  </si>
  <si>
    <t>2º TERMO ADITIVO R$: 61.666,19            4º TERMO ADITIVO R$: 74.231,13             5º TERMO ADITIVO R$: 265.097,21           5º TERMO ADITIVO R$: 88.724,88</t>
  </si>
  <si>
    <t>OBRAS DE INFRA-ESTRUTURA NO BAIRRO DE GUADALAJARA</t>
  </si>
  <si>
    <t xml:space="preserve">1º BM - R$ 49.144,67              2º BM - R$ 40.257,59                    </t>
  </si>
  <si>
    <t>1º TERMO ADITIVO R$: 84.629,13</t>
  </si>
  <si>
    <t>REFORMA E AMPLIAÇÃO DA ESCOLA MUNICIPAL MARIA DE FATIMA</t>
  </si>
  <si>
    <t>PREGÃO ELETRÔNICO Nº 002/2021
LICITAÇÃO Nº 019/2021</t>
  </si>
  <si>
    <t>V.A ROCHA FILHO CONSTRUTORA E SERVIÇOS EIRELI</t>
  </si>
  <si>
    <t>REFORMA DO PRÉDIO DAS FUTURAS INSTALÇÕES DA SECRETARIA DE CULTURA</t>
  </si>
  <si>
    <t>23.431.088/0001-00</t>
  </si>
  <si>
    <t xml:space="preserve">1º BM - R$ 11.543,32                           </t>
  </si>
  <si>
    <t>CONTRATO 030/2021</t>
  </si>
  <si>
    <t xml:space="preserve">1º BM - R$ 46.753,87          1º BM - R$ 98.660,99             2º BM - R$ 7.435,56                2º BM - R$ 79.980,03              </t>
  </si>
  <si>
    <t>CONSTRUTORA SANTA LEONOR LTDA -EPP</t>
  </si>
  <si>
    <t>03.671.887/0001-38</t>
  </si>
  <si>
    <t>REFORMA DO PRÉDIO DAS FUTURAS INSTALÇÕES DA CASA DA JUVENTUDE</t>
  </si>
  <si>
    <t xml:space="preserve">1º BM - R$ 33.130,56                 2º BM - R$ 13.798,86                     </t>
  </si>
  <si>
    <t>PREGÃO ELETRÔNICO Nº 036/2021
LICITAÇÃO Nº 048/2021</t>
  </si>
  <si>
    <t xml:space="preserve">1º BM - R$ 50.481,50                  2º BM - R$ 6.951,86                               1º BM DO 1º T.A - R$ 19.998,10                                              1º BM DO 3º T.A - R$ 4.590,80                                  </t>
  </si>
  <si>
    <t>1º TERMO ADITIVO R$: 107.266,45</t>
  </si>
  <si>
    <t xml:space="preserve">1º BM - R$ 17.901,27                      2º BM - R$ 22.433,77               3º BM - R$ 23.413,11               4º BM - R$ 10.000,76             1º BM DO 1º T.A - R$ 13.216,55                                     2º BM DO 1º T.A - R$ 11.166,86                             1º BM DO 3º T.A - R$ 13.451,67                                  </t>
  </si>
  <si>
    <t>3º TERMO ADITIVO R$: 194.208,17                 6º TERMO ADITIVO R$: 164.244,98                    9º TERMO ADITIVO R$: 54.663,10</t>
  </si>
  <si>
    <t xml:space="preserve">1º BM - R$ 31.922,96                  2º BM - R$ 16.759,53                     1º BM DO 1º T.A  - R$ 19.322,12                                    2º BM DO 1º T.A - R$ 22.497,52                                   3º BM - R$ 29.637,43                 4º BM - R$ 33.200,74                   3º BM DO 1º T.A - R$ 19.763,98                                        5º BM - R$ 16.280,92                            6º BM - R$ 10.377,34                         7º BM - R$ 49.492,14                             8º BM - R$ 9.951.01                  </t>
  </si>
  <si>
    <t xml:space="preserve">1º BM - R$ 23.819,63                   2º BM - R$ 25.429,83                       3º BM - R$ 6.581,45                       4º BM - R$ 10.742,16                  1º BM DO 1º T.A - R$ 14.540,91                                    2º BM DO 1º T.A - R$ 29.622,65                                          5º BM - R$ 17.070,96                                             6º BM - R$ 9.221,29                        7º BM - R$ 21.604,59                      3º BM DO 1º T.A - R$ 1.980,96                                 4º BM DO 1º T.A - R$ 2.400,47                                   8º BM - R$ 33.206,22                 9º BM - R$ 7.232,04                        </t>
  </si>
  <si>
    <t xml:space="preserve">1º TERMO ADITIVO R$: 99.142,90    </t>
  </si>
  <si>
    <t xml:space="preserve">1º BM - R$ 26.253,34                 2º BM - R$ 18.157,59                  3º BM - R$ 13.118,26                           4º BM - R$ 13.960,55                                       5º BM - R$ 14.672,19     </t>
  </si>
  <si>
    <t>TOMADA DE PREÇO Nº 002/2021
LICITAÇÃO Nº 021/2021</t>
  </si>
  <si>
    <t>REFORMA E EMPLIAÇÃO DA ESCOLA MUNICIPAL DO JUNCO</t>
  </si>
  <si>
    <t>TOMADA DE PREÇO Nº 004/2021
LICITAÇÃO Nº 027/2021</t>
  </si>
  <si>
    <t>QUADRA COBERTA COM VESTIARIO DA ESCOLA MUNICIPAL MENINO JESUS</t>
  </si>
  <si>
    <t>OCTAGON EMPREENDIMENTOS LTDA</t>
  </si>
  <si>
    <t>08.307.543/0001-68</t>
  </si>
  <si>
    <t>360 (TRZENTOS E SESSENTA DIAS)</t>
  </si>
  <si>
    <t>QUADRA COBERTA COM VESTIARIO DO COLÉGIO MUNICIPAL DE GUADALAJARA</t>
  </si>
  <si>
    <t xml:space="preserve">1º TERMO ADITIVO R$: 36.876,05 </t>
  </si>
  <si>
    <t>PREGÃO ELETRÔNICO Nº 019/2021
LICITAÇÃO Nº 029/2021</t>
  </si>
  <si>
    <t>REFORMA DO ANEXO DA SECRETARIA DE EDUCAÇÃO</t>
  </si>
  <si>
    <t>MANUTENÇÃO NO HOSPITAL MUNICIPAL, UPA E NAS UNIDADES BASICAS DE SAÚDE.</t>
  </si>
  <si>
    <t>40.354.666/0001-62</t>
  </si>
  <si>
    <t>LUAL ENGENHARIA E SERVIÇOS LTDA</t>
  </si>
  <si>
    <t>PREGÃO ELETRÔNICO Nº 015/2021
LICITAÇÃO Nº 021/2021</t>
  </si>
  <si>
    <t>PREGÃO ELETRÔNICO Nº 019/2021
LICITAÇÃO Nº 020/2021</t>
  </si>
  <si>
    <t>MANUTENÇÃO DAS ESCOLAS MUNICIPAIS E SEUS ANEXOS</t>
  </si>
  <si>
    <t>NOVO CONTRATO EM ANDAMENTO</t>
  </si>
  <si>
    <t xml:space="preserve">1° BM - R$ 66.673,80                      2° BM - R$ 88.912,95                              3° BM - R$ 29.078,91                       4° BM - R$ 40.420,82                       5° BM - R$ 66.986,90                      1° BM DO 3º T.A  - R$ 70.277,69                                       2° BM DO 3º T.A  - R$ 12.263,78                                    3° BM DO 3º T.A  - R$ 26.005,26                                       4° BM DO 3º T.A  - R$ 2.354,95                          6° BM - R$ 167.282,56                     7° BM - R$ 85.364,49                       8° BM - R$ 60.135,34                        9° BM - R$ 135.997,15                     10° BM - R$ 25.783,14                      11° BM - R$ 59.140,87                        5° BM DO 3º T.A  - R$ 29.766,47                            1° BM DO 6º T.A  - R$ 63.007,51                                12° BM - R$ 73.096,43                     13° BM - R$ 115.021,16                  14° BM - R$ 50.459,19                     15° BM - R$ 43.182,30                    16° BM - R$ 115.262,71                  3° BM DO 6º T.A  - R$ 3.185,17                                      4° BM DO 6º T.A  - R$ 28.163,16                                6° BM DO 3º T.A  - R$ 12.211,51                                 17° BM - R$ 21.559,07                                 7° BM DO 3º T.A  - R$ 5.250,40                                      2° BM DO 6º T.A  - R$ 6.555,49                                18° BM - R$ 27.762,62                                  5° BM DO 6º T.A  - R$ 20.015,32      1° BM DO 9º T.A  - R$ 34.467,61                                                        19° BM - R$ 72.249,10                       6° BM DO 6º T.A  - R$ 10.235,18                        7° BM DO 6º T.A  - R$ 15.532,99                                        20° BM - R$ 17.850,07                           </t>
  </si>
  <si>
    <t xml:space="preserve">1º BM - R$ 74.682,63                       2º BM - R$ 58.393,86                        3º BM - R$ 24.599,41                      4º BM - R$ 81.302,71                                                 </t>
  </si>
  <si>
    <t>CONCORRENCIA 004/2021</t>
  </si>
  <si>
    <t>HOUVE DISTRATO (NOVO CONTRATO EM ANDAMENTO)</t>
  </si>
  <si>
    <t xml:space="preserve">720 (SETECENTOS E VINTE) DIAS </t>
  </si>
  <si>
    <t>8º TERMO ADITIVO
R$: 250.813,96         10º TERMO ADITIVO
R$:132.966,94</t>
  </si>
  <si>
    <t>1º BM - R$ 247.312,20                   2º BM - R$ 283.156,15                               1º BM DO 2º T.A -                        R$ 104.621,96                                  3º BM - R$ 208.524,23                    4º BM -R$ 399.130,39                         1º BM DO 4º T.A -                        R$ 100.794,29                                2º BM DO 2º T.A -                        R$ 45.883,20                                6º BM -R$ 194.251,76                 7º BM -R$ 237.413,77                 8º BM -R$ 84.843,56</t>
  </si>
  <si>
    <t>1º BM - R$ 23.146,97                   2º BM - R$ 98.216,09                      3º BM - R$ 143.076,83                      4º BM - R$ 201.783,80                         5º BM - R$ 129.838,73                      6º BM - R$ 155.565,16                       7º BM - R$ 115.194,82                        8º BM - R$ 93.229,21                           1º BM DO 1º T.A - R$ 144.321,67                                  2º BM DO 1º T.A -                       R$ 21.107,02                                  9º BM - R$ 200.274,81                3º BM DO 1º T.A  -                         R$ 3.253,86  10º BM - R$ 128.599,73                                       11º BM - R$ 119.471,44                 12º BM - R$ 156.580,33                  13º BM - R$ 65.319,74                   1º BM DO 5º T.A -                            R$ 89.839,32                             14º BM - R$ 137.805,45                  15º BM - R$ 56.575,94                       16º BM - R$ 52.878,46             17º BM - R$ 119.852,88</t>
  </si>
  <si>
    <t>1º TERMO ADITIVO R$: 150.776,39            2º TERMO ADITIVO R$: 802.060,18            3º TERMO ADITIVO R$: 802.060,39</t>
  </si>
  <si>
    <t>1º BM - R$ 43.932,12                       2º BM - R$ 6.540,49                        3º BM - R$ 23.449,91                                  1º BM DO 1º T.A - R$ 35.563,78                             2º BM DO 1º T.A - R$ 12.819,40                                   4º BM - R$ 9.314,62                                5º BM - R$ 7.048,60                        6º BM - R$ 26.590,94                       7º BM - R$ 36.714,91                       8º BM - R$ 4.206,56                   3º BM DO 1º T.A - R$ 7.481,59</t>
  </si>
  <si>
    <t>1º BM - R$ 40.066,95                       2º BM - R$ 28.864,38                      3º BM - R$ 23.353,84                       4º BM - R$ 29.460,61                       5º BM - R$ 5.636,08                           6º BM - R$ 13.590,25                           7º BM - R$ 29.233,36                        8º BM - R$ 21.218,24                       1º BM DO 5º TA - R$ 22.477,14                         9º BM - R$ 11.063,67                                2º BM DO 5º TA - R$ 5.061,02</t>
  </si>
  <si>
    <r>
      <t>1º BM - R$ 18.064,04                       2º BM - R$ 19.883.77                      3º BM - R$ 18.674,55                       4º BM - R$ 7.106,28                         5º BM - R$ 32.966,03                      6º BM - R$ 64.706,58</t>
    </r>
    <r>
      <rPr>
        <b/>
        <sz val="36"/>
        <rFont val="Arial"/>
        <family val="2"/>
      </rPr>
      <t xml:space="preserve">  </t>
    </r>
    <r>
      <rPr>
        <b/>
        <sz val="45"/>
        <rFont val="Arial"/>
        <family val="2"/>
      </rPr>
      <t xml:space="preserve">                           1º BM DO 1º T.A - R$ 105.302,03                                  2º BM DO 1º T.A - R$ 24.164,20                                    3º BM DO 1º T.A - R$ 47.345,15                                          4º BM DO 1º T.A - R$ 36.354,85                                           7º BM - R$ 97.614,45                         5º BM DO 1º T.A - R$ 15.870,27                                        6º BM DO 1º T.A - R$ 9.282,42                                            8º BM - R$ 25.559,22                       9º BM - R$ 6.198,77                       10º BM - R$ 43.905,89                    11º BM - R$ 25.671,24                     1º BM DO 3º T.A - R$ 19.924,53                                             2º BM DO 3º T.A - R$ 20.289,60                                        3º BM DO 3º T.A - R$ 12.027,62                                    12º BM - R$ 14.023,29                  13º BM - R$ 95.408,76                               14º BM - R$ 21.399,19                     15º BM - R$ 36.752,88                          16º BM - R$ 25.344,40                    1º BM DO 6º T.A - R$ 68.064,35               4º BM DO 3º T.A - R$ 3.706,45                         5º BM DO 3º T.A - R$ 9.457,39                            6º BM DO 3º T.A - R$ 9.724,51              </t>
    </r>
  </si>
  <si>
    <t xml:space="preserve">1º BM - R$ 20.394,63                    2º BM - R$ 20.572,35                  3º BM - R$ 3.690,88                    1º BM DO 1º T.A - R$ 42.878,49                                      2º BM DO 1º T.A - R$ 14.371,43                                     3º BM DO 1º T.A - R$ 1.859,52                                 4º BM DO 1º T.A - R$ 1.641,15                           4º BM - R$ 11.778,44                                       5º BM - R$ 12.232,03                                                  6º BM - R$ 7.249,17                                  7º BM - R$ 8.244,90                  8º BM - R$ 1.531,79                                5º BM DO 1º T.A - R$ 1.144,97                          </t>
  </si>
  <si>
    <t>1º TERMO ADITIVO R$: 147.085,36                       2º TERMO ADITIVO R$: 1.007.085,29</t>
  </si>
  <si>
    <t>1º TERMO ADITIVO R$: 8.463,90</t>
  </si>
  <si>
    <t>60 (SESSENTA) DIAS</t>
  </si>
  <si>
    <t xml:space="preserve">
LICITAÇÃO Nº 039/2021</t>
  </si>
  <si>
    <t>QUADRA COBERTA DA JOÃO FRANCISCO BEZERRA</t>
  </si>
  <si>
    <t>QUADRA COBERTA DA ESCOLA SINHÔ BANDEIRA</t>
  </si>
  <si>
    <t xml:space="preserve">1º BM - R$ 14.698,53                       2º BM - R$ 23.283,46                       3º BM - R$ 30.405,92                          4º BM - R$ 30.744,72                        5º BM - R$ 22.139,21                                                    </t>
  </si>
  <si>
    <t xml:space="preserve">
LICITAÇÃO Nº 019/2022</t>
  </si>
  <si>
    <t>SERVIÇÇOS DE RECAPEAMENTO ASFALTICO</t>
  </si>
  <si>
    <t>36.575.014/0001-80</t>
  </si>
  <si>
    <t>STH CONSTRUÇÕES</t>
  </si>
  <si>
    <t>1º TERMO ADITIVO R$: 365.190,54</t>
  </si>
  <si>
    <t xml:space="preserve">
LICITAÇÃO Nº 035/2022</t>
  </si>
  <si>
    <t xml:space="preserve">1º BM - R$ 221.209,20                     2º BM - R$ 249.290,20                                                                                   </t>
  </si>
  <si>
    <t xml:space="preserve">1º BM - R$ 50.608,13                   2º BM - R$ 53.347,10                   3º BM - R$ 54.197,15                  4º BM - R$ 50.198.82                   5º BM - R$ 56.723,64                  6º BM - R$ 53.438,78                  7º BM - R$ 79.649,28                  8º BM - R$ 65.037,51                  9º BM - R$ 40.540,40                  10º BM - R$ 48.100,06                11º BM - R$ 37.266,48                 12º BM - R$ 32.188,62                          1º BM DO 1º T.A - R$ 43.589,54                            2º BM DO 1º T.A - R$ 7.308,84                               3º BM DO 1º T.A - R$ 18.102,66                              4º BM DO 1º T.A - R$ 28.915,88                              1º BM DO 2º T.A - R$ 65.190,00                             2º BM DO 2º T.A - R$ 22.860,88                            3º BM DO 2º T.A - R$ 64.773,33                               4º BM DO 2º T.A - R$ 63.988,81                              5º BM DO 2º T.A - R$ 74.213,00                                 6º BM DO 2º T.A - R$ 64.403,97                                     7º BM DO 2º T.A - R$ 62.090,03                                     8º BM DO 2º T.A - R$ 72.907,24                                       9º BM DO 2º T.A - R$ 71.087,72                                         10º BM DO 2º T.A - R$ 59.276,14                                    11º BM DO 2º T.A - R$ 57.048,50                                12º BM DO 2º T.A - R$ 61.591,24                                     13º BM DO 2º T.A - R$ 58.092,03                               1º BM DO 3º T.A - R$ 64.756,75                                   2º BM DO 3º T.A - R$ 74.226,30                                         3º BM DO 3º T.A - R$ 74.096,15                                       4º BM DO 3º T.A - R$ 74.806,60                                       5º BM DO 3º T.A - R$ 62.848,67                                              6º BM DO 3º T.A - R$ 64.869,22                                    7º BM DO 3º T.A - R$ 73.581,97                                    8º BM DO 3º T.A - R$ 67.710,50                               9º BM DO 3º T.A - R$ 96.894,28                                    </t>
  </si>
  <si>
    <t>1° BM - R$ 33.355,99
2° BM - R$ 48.702,21
3° BM - R$ 81.329,60
4° BM - R$ 92.758,93
1° BM 1° TA - 82.277,00               5º BM - R$ 89.134,74                  6º BM - R$ 41.752,69                  7º BM - R$ 72.234,76                   8º BM - R$ 74.721,05                        9º BM - R$ 20.274,96                10º BM - R$ 64.106,90               11º BM - R$ 131.709,78                              12º BM - R$ 30.216,56                  13º BM - R$ 12.256,52                   2º BM 1º T.A - R$ 14.590,90                           14º BM - R$ 136.759,98                15º BM - R$ 49.891,47                3º BM 1º T.A - R$ 34.952,06                           16º BM - R$ 72.364,32                  17º BM - R$ 137.898,55            18º BM - R$ 65.525,24             19º BM - R$ 25.684,84                         20º BM - R$ 61.102,63             21º BM - R$ 110.325,81          22º BM - R$ 145.807,69          23º BM - R$ 90.414,36           24º BM - R$ 91.610,36        1º BM 8º T.A - R$ 62.347,47                                2º BM 8º T.A - R$ 58.343,66                               25º BM - R$ 79.546,82                             26º BM - R$ 42.844,84                         27º BM - R$ 56.098,03                      28º BM - R$ 48.407,22                   3º BM 8º T.A - R$ 55.608,48                                  4º BM 8º T.A - R$ 5.829,89                            5º BM 8º T.A - R$ 5.266,00                                                   1º BM 10º T.A - R$ 64.028,74                            6º BM 8º T.A - R$ 12.184,30                                29º BM - R$ 63.976,96</t>
  </si>
  <si>
    <t xml:space="preserve">1º BM - R$ 100.701,23                   2º BM - R$ 92.301,71                        1º BM DO 2º T.A - R$ 156.279,15                                   1º BM DO 4º T.A - R$ 65.812,72                                 3º BM - R$ 104.738,22                       4º BM - R$ 79.885,50                         5º BM - R$ 97.168,35                        6º BM - R$ 202.751,19             7º BM - R$ 112.884,95                         8º BM - R$ 8.631,84                        9º BM - R$ 65.580,64              10º BM - R$ 68.332,10                       11º BM - R$ 55.406,13                 12º BM - R$ 84.079,43             13º BM - R$ 30.420,38                      3º BM DO 6º TA - R$ 10.821,38               </t>
  </si>
  <si>
    <t xml:space="preserve">1º BM - R$ 152.423,04                   2º BM - R$ 277.732,80                   1º BM DO 2º T.A -                             R$ 61.666,19                                    1º BM DO 4º T.A -                           R$ 74.231,13                                 3º BM - R$ 98.160,66                   4º BM - R$ 10.111,95                   5º BM - R$ 365.587,13                 1º BM DO 5º T.A -  R$ 101.986,61                                  1º BM DO 6º T.A -                              R$ 84.205,65                                     6º BM - R$ 183.928,32               7º BM - R$ 138.909,90                     8º BM - R$ 113.016,79              9º BM - R$ 85.702,67               10º BM - R$ 41.927,28                    11º BM - R$ 76.438,03                12º BM - R$ 76.725,68               13º BM - R$ 19.836,65                     3º BM DO 5º TA - R$ 11.215,38  </t>
  </si>
  <si>
    <t>1º BM - R$ 87.401,36                    1º BM DO 1º T.A - R$ 86.020,28                             2º BM - R$ 123.089,91                            3º BM - R$ 122.750,98            4º BM - R$ 115.336,86                  5º BM - R$ 126.040,72                 6º BM - R$ 35.839,00            7º BM - R$ 28.787,26                  2º BM DO 3º TA - R$ 42.756,38</t>
  </si>
  <si>
    <t>1º BM - R$ 24.661,48                  2º BM - R$ 8.898,79                     3º BM - R$ 31.769,99                  4º BM - R$ 15.271,65                                 5º BM - R$ 50.471,06                 6º BM - R$ 10.772,60                 7º BM - R$ 23.506,12                  8º BM - R$ 63.837,81                 9º BM - R$ 59.346,44                            10º BM - R$ 38.616,42                            11º BM - R$ 19.310,50                             12º BM - R$ 6.551,25                             13º BM - R$ 21.152,18                           14º BM - R$ 21.894,78                            15º BM - R$ 16.127,59                            1º BM  DO 1º TA - R$ 15.671,10                                2º BM  DO 1º TA - R$ 2.851,74                             3º BM  DO 1º TA - R$ 1.369,93                             4º BM  DO 1º TA - R$ 18.096,02                            5º BM  DO 1º TA - R$ 1.283,63                                     16º BM - R$ 17.667,62                      17º BM - R$ 82.120,53               18º BM - R$ 101.088,26             6º BM  DO 1º TA - R$ 58.390,93                            1º BM  DO 3º TA - R$ 22.585,54</t>
  </si>
  <si>
    <t>1º BM - R$ 83.856,79                         2º BM - R$ 73.615,17                         3º BM - R$ 76.839,61                          4º BM - R$ 77.361,58                           5º BM - R$ 79.768,87                        6º BM - R$ 77.735,14                             7º BM - R$ 78.337,58                  8º BM - R$ 72.941,35               9º BM - R$ 78.978,29                  10º BM - R$ 74.862,22                   11º BM - R$ 57.648,64                   12º BM - R$ 25.200,57                   1º BM DO 1º TA - R$ 19.506,56                              1º BM DO 2º TA - R$ 48.017,64                                2º BM DO 2º TA - R$ 71.491,32                                 3º BM DO 2º TA - R$ 76.514,80                            4º BM DO 2º TA - R$ 71.388,45                             5º BM DO 2º TA - R$ 72.966,75                                          6º BM DO 2º TA - R$ 71.986,94                                             7º BM DO 2º TA - R$ 72.381,28                                     8º BM DO 2º TA - R$ 71.792,63</t>
  </si>
  <si>
    <t>1º BM - R$ 86.259,06                       2º BM - R$ 85.432,24                       3º BM - R$ 62.063,85                       4º BM - R$ 83.318,74                       5º BM - R$ 135.530,55                        6º BM - R$ 118.918,50                     7º BM - R$ 23.119,59                     1º BM DO 1º T.A - R$ 39.507,67                                     2º BM DO 1º T.A - R$ 85.640,73                                     3º BM DO 1º T.A - R$ 26.194,04</t>
  </si>
  <si>
    <t>1º BM - R$ 172.330,90                2º BM - R$ 65.553,86                 3º BM - R$ 91.605,55                 4º BM - R$ 70.567,44                  1º BM DO 1º T.A - R$ 46.202,23                             2º BM DO 1º T.A - R$ 31.067,68                                             5º BM - R$ 25.764,00                                               6º BM - R$ 31.402,26                                              7º BM - R$ 24.625,65                       3º BM DO 1º T.A - R$ 12.146,61                                8º BM - R$ 37.454,78                               9º BM - R$ 30.522,45</t>
  </si>
  <si>
    <t xml:space="preserve">1º BM - R$ 20.910,23                           2º BM - R$ 61.207,26              3º BM - R$ 34.253,88              4º BM - R$ 31.854,91                             5º BM - R$ 30.278,81               6º BM - R$ 6.184,69                             7º BM - R$ 66.860,57                     1º BM DO 3º TA - R$ 29.044,70                    </t>
  </si>
  <si>
    <t xml:space="preserve">1º BM - R$ 19.082,76                  1º BM - R$ 56.925,92                           2º BM - R$ 40.999,91                 2º BM - R$ 154.555,18                            3º BM - R$ 19.166,16                  3º BM - R$ 35.275,18                           4º BM - R$ 4.572,93                   4º BM - R$ 101.372,17            5º BM - R$ 36.485,92                      6º BM - R$ 89.555,75                 7º BM - R$ 50.255,04                          </t>
  </si>
  <si>
    <t xml:space="preserve">1º BM - R$ 111.625,96                   1º BM - R$ 50.301,49                                1º BM DO 1º T.A -                               R$ 19.903,15                                     2º BM - R$ 82.450,25              2º BM - R$ 82.275,08                  3º BM - R$ 49.251,61                    3º BM - R$ 44.539,25             4º BM - R$ 29.370,22            </t>
  </si>
  <si>
    <t xml:space="preserve">1º BM - R$ 7.184,79                         2º BM - R$ 14.919,45                     3º BM - R$ 12.459,04                      4º BM - R$ 5.444,75                       1º BM DO 1º TA - R$ 8.463,90                                                                                   </t>
  </si>
  <si>
    <t xml:space="preserve">1º BM - R$ 70.489,36                       1º BM - R$ 98.890,71                        2º BM - R$ 13.129,42                         2º BM - R$ 64.209,32                                         3º BM - R$ 106.047,10                                            3º BM - R$ 51.730,00                                          4º BM - R$ 23.795,80                       5º BM - R$ 54.540,75                  6º BM - R$ 84.041,81                    7º BM - R$ 50.035,35                                      </t>
  </si>
  <si>
    <t xml:space="preserve">1º BM - R$ 50.931,99                      2º BM - R$ 29.981,73                      3º BM - R$ 233.043,34                      4º BM - R$ 165.294,61          5º BM - R$ 85.937,73                                                          </t>
  </si>
  <si>
    <t xml:space="preserve">1º BM DO 1º TA- R$ 327.877,12                           1º BM DO 2º TA- R$ 214.822,73                                               </t>
  </si>
  <si>
    <t>04.290.148/0001-69</t>
  </si>
  <si>
    <t>NORDESTE CONSTRUÇÃO E LOCADORA</t>
  </si>
  <si>
    <t xml:space="preserve">1º BM - R$ 69.914,28                                                                                                  </t>
  </si>
  <si>
    <t>CONTRATO Nº 076/2022</t>
  </si>
  <si>
    <t>CONSTRUÇÃO DA COZINHA DO HOSPITAL MUNICIPAL</t>
  </si>
  <si>
    <t xml:space="preserve">1º BM - R$ 113.230,20                2º BM - R$ 97.962,59                                                                                  </t>
  </si>
  <si>
    <t>04.582.787/0001-06</t>
  </si>
  <si>
    <t>360 (TREZENTOS E SESSENTA)</t>
  </si>
  <si>
    <t xml:space="preserve">1º BM - R$ 53.331,55                                                                                                   </t>
  </si>
  <si>
    <t>CONSTRUÇÃO DE MUROS DE ARRIMOS</t>
  </si>
  <si>
    <t>02.724.778/0001-79</t>
  </si>
  <si>
    <t xml:space="preserve">1º BM - R$ 207.833,92                   2º BM - R$ 176.713,49                                                                                   </t>
  </si>
  <si>
    <t xml:space="preserve">1º BM - R$ 81.190,12                  2º BM - R$ 153.873,67                                                                                   </t>
  </si>
  <si>
    <t>CONTRATO Nº 061/2022</t>
  </si>
  <si>
    <t>27.361.320/001-23</t>
  </si>
  <si>
    <t>CONSTECH ENGENHARIA EIRELI</t>
  </si>
  <si>
    <t>CONTRATO Nº 003/2021</t>
  </si>
  <si>
    <t>10.565.011/0001-72</t>
  </si>
  <si>
    <t>TOMADA DE PREÇO Nº 003/2022
LICITAÇÃO Nº 029/2022</t>
  </si>
  <si>
    <t>SERVIÇOS DE DRENAGEM EM DIVERSAS RUAS</t>
  </si>
  <si>
    <t>PREGÃO ELETRÔNICO Nº 020/2022
LICITAÇÃO Nº 025/2022</t>
  </si>
  <si>
    <t>MANUTENÇÃO CORRETIVA E PREVENTIVA NO HODPITAL MUNICIPAL, UPA E UBS</t>
  </si>
  <si>
    <t>LGL SERVIÇOS DE ENGENHARIA LTDA.</t>
  </si>
  <si>
    <t>PREGÃO ELETRÔNICO Nº 020/2022
LICITAÇÃO Nº 024/2022</t>
  </si>
  <si>
    <t>MANUTENÇÃO CORRETIVA E PREVENTIVA NAS ESCOLAS MUNICIPAIS E SEUS ANEXOS</t>
  </si>
  <si>
    <t>40.185.558/0001-03</t>
  </si>
  <si>
    <t xml:space="preserve">L2 ARQUITETURA, CONSTRUÇÕES E SERVIÇOS </t>
  </si>
  <si>
    <t xml:space="preserve">1º BM - R$ 80.648,38                                                                                              </t>
  </si>
  <si>
    <t>UNITERRA - UNIÃO TERRRAPLANAGEM E CONSTRUÇÕES LTDA</t>
  </si>
  <si>
    <t>L&amp;R  SANTOS CONSTRUÇÕES LTDA</t>
  </si>
  <si>
    <t>TOMADA DE PREÇO Nº 006/2022
LICITAÇÃO Nº 038/2022</t>
  </si>
  <si>
    <t>RECONSTRUÇÃO DA PASSAGEM MOLHADA DE ECESSO AO ENGENHO MUSSUREPE</t>
  </si>
  <si>
    <t xml:space="preserve">1º BM - R$ 91.982,27                   2º BM - R$ 238.927,12                             3º BM - R$ 151.006,30                  4º BM - R$ 72.304,75                 5º BM - R$ 172.290,74                   6º BM - R$ 269.507,71               1º BM DO 1º TA- R$ 87.664,51                                                                                                    </t>
  </si>
  <si>
    <t>1º TERMO ADITIVO R$: 122.748,60</t>
  </si>
  <si>
    <t>CONSTRUÇÃO DA ESCOLA MUNICIPAL GUADALAJARA II</t>
  </si>
  <si>
    <t>PLANALTO PAJEU EMPREENDIMENTOS LTDA - EPP</t>
  </si>
  <si>
    <t>00/01/1900</t>
  </si>
  <si>
    <t>1º TERMO ADITIVO R$: 196.522,45</t>
  </si>
  <si>
    <t xml:space="preserve">1º BM - R$ 46.809,90                      2º BM - R$ 83.370,97                                    1º BM DO 1º T.A  - R$ 91.904,62                                     3º BM - R$ 138.612,91                                  2º BM DO 1º T.A  - R$ 27.763,35                                         4º BM - R$ 92.085.53                              5º BM - R$ 85.833,54                            6º BM - R$ 105.410,80                              7º BM - R$ 131.688,56                8º BM - R$ 106.242,29                                     9º BM - R$ 168.122,62                                                                                    </t>
  </si>
  <si>
    <t>CONSOLIDADO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</si>
</sst>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_-"/>
    <numFmt numFmtId="165" formatCode="&quot;R$&quot;\ #,##0.00"/>
    <numFmt numFmtId="166" formatCode="&quot;  &quot;#,##0.00&quot; &quot;;&quot;  &quot;&quot;(&quot;#,##0.00&quot;)&quot;;&quot;  &quot;&quot;- &quot;;&quot; &quot;@&quot; &quot;"/>
  </numFmts>
  <fonts count="1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48"/>
      <color theme="1"/>
      <name val="Arial"/>
      <family val="2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45"/>
      <color theme="1"/>
      <name val="Arial"/>
      <family val="2"/>
    </font>
    <font>
      <b/>
      <sz val="45"/>
      <name val="Arial"/>
      <family val="2"/>
    </font>
    <font>
      <sz val="45"/>
      <color theme="1"/>
      <name val="Calibri"/>
      <family val="2"/>
      <scheme val="minor"/>
    </font>
    <font>
      <sz val="45"/>
      <color rgb="FFFF0000"/>
      <name val="Calibri"/>
      <family val="2"/>
      <scheme val="minor"/>
    </font>
    <font>
      <sz val="45"/>
      <name val="Calibri"/>
      <family val="2"/>
      <scheme val="minor"/>
    </font>
    <font>
      <b/>
      <sz val="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6" fontId="7" fillId="0" borderId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8" xfId="0" applyBorder="1"/>
    <xf numFmtId="0" fontId="1" fillId="0" borderId="0" xfId="0" quotePrefix="1" applyFont="1"/>
    <xf numFmtId="0" fontId="11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/>
    <xf numFmtId="14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4" fontId="9" fillId="2" borderId="1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0" fillId="2" borderId="10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10" fillId="2" borderId="1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4" fontId="9" fillId="2" borderId="18" xfId="0" applyNumberFormat="1" applyFont="1" applyFill="1" applyBorder="1" applyAlignment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 wrapText="1"/>
    </xf>
    <xf numFmtId="14" fontId="9" fillId="2" borderId="19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64" fontId="9" fillId="2" borderId="18" xfId="1" applyFont="1" applyFill="1" applyBorder="1" applyAlignment="1">
      <alignment horizontal="center" vertical="center" wrapText="1"/>
    </xf>
    <xf numFmtId="0" fontId="12" fillId="5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4" fontId="10" fillId="2" borderId="1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4" fontId="9" fillId="2" borderId="13" xfId="0" applyNumberFormat="1" applyFont="1" applyFill="1" applyBorder="1" applyAlignment="1">
      <alignment horizontal="center" vertical="center" wrapText="1"/>
    </xf>
    <xf numFmtId="14" fontId="9" fillId="2" borderId="17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 wrapText="1"/>
    </xf>
    <xf numFmtId="14" fontId="9" fillId="2" borderId="15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 vertical="center" wrapText="1"/>
    </xf>
    <xf numFmtId="14" fontId="9" fillId="2" borderId="16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3" xfId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4" fontId="10" fillId="2" borderId="13" xfId="0" applyNumberFormat="1" applyFont="1" applyFill="1" applyBorder="1" applyAlignment="1">
      <alignment horizontal="center" vertical="center" wrapText="1"/>
    </xf>
    <xf numFmtId="14" fontId="10" fillId="2" borderId="15" xfId="0" applyNumberFormat="1" applyFont="1" applyFill="1" applyBorder="1" applyAlignment="1">
      <alignment horizontal="center" vertical="center" wrapText="1"/>
    </xf>
    <xf numFmtId="14" fontId="10" fillId="2" borderId="17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64" fontId="9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4" fontId="9" fillId="2" borderId="24" xfId="0" applyNumberFormat="1" applyFont="1" applyFill="1" applyBorder="1" applyAlignment="1">
      <alignment horizontal="center" vertical="center" wrapText="1"/>
    </xf>
    <xf numFmtId="14" fontId="9" fillId="2" borderId="25" xfId="0" applyNumberFormat="1" applyFont="1" applyFill="1" applyBorder="1" applyAlignment="1">
      <alignment horizontal="center" vertical="center" wrapText="1"/>
    </xf>
    <xf numFmtId="165" fontId="9" fillId="2" borderId="24" xfId="0" applyNumberFormat="1" applyFont="1" applyFill="1" applyBorder="1" applyAlignment="1">
      <alignment horizontal="center" vertical="center"/>
    </xf>
    <xf numFmtId="165" fontId="9" fillId="2" borderId="25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9" fillId="2" borderId="24" xfId="0" applyNumberFormat="1" applyFont="1" applyFill="1" applyBorder="1" applyAlignment="1">
      <alignment horizontal="center" vertical="center" wrapText="1"/>
    </xf>
    <xf numFmtId="165" fontId="9" fillId="2" borderId="25" xfId="0" applyNumberFormat="1" applyFont="1" applyFill="1" applyBorder="1" applyAlignment="1">
      <alignment horizontal="center" vertical="center" wrapText="1"/>
    </xf>
    <xf numFmtId="14" fontId="9" fillId="2" borderId="14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14" fontId="9" fillId="2" borderId="20" xfId="0" applyNumberFormat="1" applyFont="1" applyFill="1" applyBorder="1" applyAlignment="1">
      <alignment horizontal="center" vertical="center" wrapText="1"/>
    </xf>
    <xf numFmtId="14" fontId="9" fillId="2" borderId="21" xfId="0" applyNumberFormat="1" applyFont="1" applyFill="1" applyBorder="1" applyAlignment="1">
      <alignment horizontal="center" vertical="center" wrapText="1"/>
    </xf>
    <xf numFmtId="14" fontId="9" fillId="2" borderId="2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14" fontId="9" fillId="2" borderId="26" xfId="0" applyNumberFormat="1" applyFont="1" applyFill="1" applyBorder="1" applyAlignment="1">
      <alignment horizontal="center" vertical="center" wrapText="1"/>
    </xf>
    <xf numFmtId="14" fontId="9" fillId="2" borderId="27" xfId="0" applyNumberFormat="1" applyFont="1" applyFill="1" applyBorder="1" applyAlignment="1">
      <alignment horizontal="center" vertical="center" wrapText="1"/>
    </xf>
    <xf numFmtId="14" fontId="10" fillId="2" borderId="28" xfId="0" applyNumberFormat="1" applyFont="1" applyFill="1" applyBorder="1" applyAlignment="1">
      <alignment horizontal="center" vertical="center" wrapText="1"/>
    </xf>
    <xf numFmtId="14" fontId="10" fillId="2" borderId="30" xfId="0" applyNumberFormat="1" applyFont="1" applyFill="1" applyBorder="1" applyAlignment="1">
      <alignment horizontal="center" vertical="center" wrapText="1"/>
    </xf>
    <xf numFmtId="14" fontId="10" fillId="2" borderId="29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2" fillId="2" borderId="0" xfId="0" applyFont="1" applyFill="1"/>
  </cellXfs>
  <cellStyles count="3">
    <cellStyle name="Comma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342900</xdr:rowOff>
    </xdr:from>
    <xdr:to>
      <xdr:col>1</xdr:col>
      <xdr:colOff>6134100</xdr:colOff>
      <xdr:row>5</xdr:row>
      <xdr:rowOff>6926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6846B2-9753-49B1-822A-AF0B75AC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342900"/>
          <a:ext cx="6134100" cy="605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5"/>
  <sheetViews>
    <sheetView tabSelected="1" view="pageBreakPreview" zoomScale="25" zoomScaleNormal="10" zoomScaleSheetLayoutView="25" workbookViewId="0">
      <selection activeCell="S23" sqref="S23"/>
    </sheetView>
  </sheetViews>
  <sheetFormatPr defaultRowHeight="15" x14ac:dyDescent="0.25"/>
  <cols>
    <col min="1" max="1" width="65" customWidth="1"/>
    <col min="2" max="2" width="139.5703125" customWidth="1"/>
    <col min="3" max="3" width="45.5703125" customWidth="1"/>
    <col min="4" max="4" width="33.28515625" customWidth="1"/>
    <col min="5" max="5" width="68.42578125" customWidth="1"/>
    <col min="6" max="6" width="64" customWidth="1"/>
    <col min="7" max="7" width="57.5703125" bestFit="1" customWidth="1"/>
    <col min="8" max="8" width="68" customWidth="1"/>
    <col min="9" max="9" width="50.28515625" customWidth="1"/>
    <col min="10" max="10" width="59.85546875" customWidth="1"/>
    <col min="11" max="11" width="87" customWidth="1"/>
    <col min="12" max="12" width="54.85546875" customWidth="1"/>
    <col min="13" max="13" width="40.140625" customWidth="1"/>
    <col min="14" max="14" width="68.85546875" customWidth="1"/>
    <col min="15" max="15" width="23.140625" customWidth="1"/>
    <col min="16" max="16" width="24.140625" customWidth="1"/>
    <col min="17" max="17" width="124.28515625" customWidth="1"/>
    <col min="18" max="18" width="125" customWidth="1"/>
    <col min="19" max="19" width="91.5703125" customWidth="1"/>
    <col min="20" max="20" width="93.42578125" bestFit="1" customWidth="1"/>
    <col min="21" max="21" width="42.140625" customWidth="1"/>
    <col min="22" max="22" width="2.7109375" customWidth="1"/>
  </cols>
  <sheetData>
    <row r="1" spans="1:21" ht="409.6" customHeight="1" x14ac:dyDescent="1.2">
      <c r="A1" s="90" t="s">
        <v>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ht="23.25" x14ac:dyDescent="0.3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</row>
    <row r="3" spans="1:21" ht="23.25" x14ac:dyDescent="0.3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</row>
    <row r="4" spans="1:21" ht="23.25" x14ac:dyDescent="0.3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</row>
    <row r="5" spans="1:21" ht="23.25" x14ac:dyDescent="0.3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"/>
    </row>
    <row r="6" spans="1:21" ht="23.25" x14ac:dyDescent="0.35">
      <c r="A6" s="5"/>
      <c r="B6" s="1"/>
      <c r="C6" s="1"/>
      <c r="D6" s="1"/>
      <c r="E6" s="1"/>
      <c r="F6" s="1"/>
      <c r="G6" s="1"/>
      <c r="H6" s="1"/>
      <c r="I6" s="1"/>
      <c r="U6" s="6"/>
    </row>
    <row r="7" spans="1:21" ht="99" customHeight="1" x14ac:dyDescent="0.35">
      <c r="A7" s="103" t="s">
        <v>22</v>
      </c>
      <c r="B7" s="104"/>
      <c r="C7" s="7" t="s">
        <v>31</v>
      </c>
      <c r="D7" s="7"/>
      <c r="E7" s="7"/>
      <c r="F7" s="1"/>
      <c r="G7" s="1"/>
      <c r="H7" s="1"/>
      <c r="I7" s="1"/>
      <c r="U7" s="6"/>
    </row>
    <row r="8" spans="1:21" ht="84" customHeight="1" x14ac:dyDescent="0.35">
      <c r="A8" s="103" t="s">
        <v>23</v>
      </c>
      <c r="B8" s="104"/>
      <c r="C8" s="101">
        <v>2022</v>
      </c>
      <c r="D8" s="101"/>
      <c r="E8" s="101"/>
      <c r="F8" s="1"/>
      <c r="G8" s="1"/>
      <c r="H8" s="1"/>
      <c r="I8" s="1"/>
      <c r="U8" s="6"/>
    </row>
    <row r="9" spans="1:21" ht="93" customHeight="1" x14ac:dyDescent="0.35">
      <c r="A9" s="103" t="s">
        <v>24</v>
      </c>
      <c r="B9" s="104"/>
      <c r="C9" s="101" t="s">
        <v>344</v>
      </c>
      <c r="D9" s="101"/>
      <c r="E9" s="101"/>
      <c r="F9" s="1"/>
      <c r="G9" s="1"/>
      <c r="H9" s="1"/>
      <c r="I9" s="1"/>
      <c r="K9" s="95"/>
      <c r="L9" s="95"/>
      <c r="M9" s="95"/>
      <c r="N9" s="95"/>
      <c r="O9" s="95"/>
      <c r="Q9" s="95"/>
      <c r="R9" s="95"/>
      <c r="S9" s="95"/>
      <c r="T9" s="95"/>
      <c r="U9" s="96"/>
    </row>
    <row r="10" spans="1:21" ht="23.25" x14ac:dyDescent="0.35">
      <c r="A10" s="5"/>
      <c r="B10" s="1"/>
      <c r="C10" s="1"/>
      <c r="D10" s="1"/>
      <c r="E10" s="1"/>
      <c r="F10" s="1"/>
      <c r="G10" s="1"/>
      <c r="H10" s="1"/>
      <c r="I10" s="1"/>
      <c r="K10" s="8"/>
      <c r="L10" s="8"/>
      <c r="M10" s="8"/>
      <c r="N10" s="8"/>
      <c r="O10" s="8"/>
      <c r="Q10" s="8"/>
      <c r="R10" s="8"/>
      <c r="S10" s="8"/>
      <c r="T10" s="8"/>
      <c r="U10" s="9"/>
    </row>
    <row r="11" spans="1:21" ht="23.25" x14ac:dyDescent="0.35">
      <c r="A11" s="5"/>
      <c r="B11" s="1"/>
      <c r="C11" s="1"/>
      <c r="D11" s="1"/>
      <c r="E11" s="1"/>
      <c r="F11" s="1"/>
      <c r="G11" s="1"/>
      <c r="H11" s="1"/>
      <c r="I11" s="1"/>
      <c r="K11" s="8"/>
      <c r="L11" s="8"/>
      <c r="M11" s="8"/>
      <c r="N11" s="10" t="s">
        <v>29</v>
      </c>
      <c r="O11" s="8"/>
      <c r="Q11" s="8"/>
      <c r="R11" s="8"/>
      <c r="S11" s="8"/>
      <c r="T11" s="8"/>
      <c r="U11" s="9"/>
    </row>
    <row r="12" spans="1:21" ht="23.25" x14ac:dyDescent="0.35">
      <c r="A12" s="5"/>
      <c r="B12" s="1"/>
      <c r="C12" s="1"/>
      <c r="D12" s="1"/>
      <c r="E12" s="1"/>
      <c r="F12" s="1"/>
      <c r="G12" s="1"/>
      <c r="H12" s="1"/>
      <c r="I12" s="1"/>
      <c r="K12" s="8"/>
      <c r="L12" s="8"/>
      <c r="M12" s="8"/>
      <c r="N12" s="8"/>
      <c r="O12" s="8"/>
      <c r="Q12" s="8"/>
      <c r="R12" s="8"/>
      <c r="S12" s="8"/>
      <c r="T12" s="8"/>
      <c r="U12" s="9"/>
    </row>
    <row r="13" spans="1:21" ht="23.25" x14ac:dyDescent="0.35">
      <c r="A13" s="5"/>
      <c r="B13" s="1"/>
      <c r="C13" s="1"/>
      <c r="D13" s="1"/>
      <c r="E13" s="1"/>
      <c r="F13" s="1"/>
      <c r="G13" s="1"/>
      <c r="H13" s="1"/>
      <c r="I13" s="1"/>
      <c r="K13" s="8"/>
      <c r="L13" s="8"/>
      <c r="M13" s="8"/>
      <c r="N13" s="8"/>
      <c r="O13" s="8"/>
      <c r="Q13" s="8"/>
      <c r="R13" s="8"/>
      <c r="S13" s="8"/>
      <c r="T13" s="8"/>
      <c r="U13" s="9"/>
    </row>
    <row r="14" spans="1:21" ht="23.25" x14ac:dyDescent="0.35">
      <c r="A14" s="5"/>
      <c r="B14" s="1"/>
      <c r="C14" s="1"/>
      <c r="D14" s="1"/>
      <c r="E14" s="1"/>
      <c r="F14" s="1"/>
      <c r="G14" s="1"/>
      <c r="H14" s="1"/>
      <c r="I14" s="1"/>
      <c r="K14" s="8"/>
      <c r="L14" s="8"/>
      <c r="M14" s="8"/>
      <c r="N14" s="8"/>
      <c r="O14" s="8"/>
      <c r="Q14" s="8"/>
      <c r="R14" s="8"/>
      <c r="S14" s="8"/>
      <c r="T14" s="8"/>
      <c r="U14" s="9"/>
    </row>
    <row r="15" spans="1:21" ht="61.5" x14ac:dyDescent="0.9">
      <c r="A15" s="11"/>
      <c r="D15" s="102" t="s">
        <v>33</v>
      </c>
      <c r="E15" s="102"/>
      <c r="F15" s="102"/>
      <c r="G15" s="102"/>
      <c r="H15" s="102"/>
      <c r="I15" s="18" t="s">
        <v>184</v>
      </c>
      <c r="J15" s="18"/>
      <c r="K15" s="19"/>
      <c r="L15" s="1"/>
      <c r="M15" s="1"/>
      <c r="Q15" s="12" t="s">
        <v>29</v>
      </c>
      <c r="R15" s="1"/>
      <c r="S15" s="1"/>
      <c r="T15" s="1"/>
      <c r="U15" s="6"/>
    </row>
    <row r="16" spans="1:21" ht="61.5" x14ac:dyDescent="0.9">
      <c r="A16" s="11"/>
      <c r="E16" s="19" t="s">
        <v>35</v>
      </c>
      <c r="F16" s="19"/>
      <c r="G16" s="20"/>
      <c r="H16" s="20"/>
      <c r="I16" s="20"/>
      <c r="J16" s="21" t="s">
        <v>185</v>
      </c>
      <c r="K16" s="19"/>
      <c r="L16" s="1"/>
      <c r="M16" s="1"/>
      <c r="Q16" s="1"/>
      <c r="R16" s="1"/>
      <c r="S16" s="1"/>
      <c r="T16" s="1"/>
      <c r="U16" s="6"/>
    </row>
    <row r="17" spans="1:21" ht="61.5" x14ac:dyDescent="0.9">
      <c r="A17" s="11"/>
      <c r="E17" s="19" t="s">
        <v>34</v>
      </c>
      <c r="F17" s="19"/>
      <c r="G17" s="20"/>
      <c r="H17" s="20"/>
      <c r="I17" s="20"/>
      <c r="J17" s="22" t="s">
        <v>186</v>
      </c>
      <c r="K17" s="19"/>
      <c r="L17" s="1"/>
      <c r="M17" s="1"/>
      <c r="Q17" s="93"/>
      <c r="R17" s="93"/>
      <c r="S17" s="93"/>
      <c r="T17" s="93"/>
      <c r="U17" s="6"/>
    </row>
    <row r="18" spans="1:21" ht="61.5" x14ac:dyDescent="0.9">
      <c r="A18" s="11"/>
      <c r="E18" s="21" t="s">
        <v>36</v>
      </c>
      <c r="F18" s="19"/>
      <c r="G18" s="23"/>
      <c r="H18" s="20"/>
      <c r="I18" s="20"/>
      <c r="J18" s="105" t="s">
        <v>187</v>
      </c>
      <c r="K18" s="105"/>
      <c r="L18" s="105"/>
      <c r="M18" s="2"/>
      <c r="Q18" s="2"/>
      <c r="R18" s="2"/>
      <c r="S18" s="2"/>
      <c r="T18" s="2"/>
      <c r="U18" s="6"/>
    </row>
    <row r="19" spans="1:21" ht="61.5" x14ac:dyDescent="0.9">
      <c r="A19" s="11"/>
      <c r="E19" s="19" t="s">
        <v>37</v>
      </c>
      <c r="F19" s="19"/>
      <c r="G19" s="23"/>
      <c r="H19" s="20"/>
      <c r="I19" s="20"/>
      <c r="J19" s="105" t="s">
        <v>188</v>
      </c>
      <c r="K19" s="105"/>
      <c r="L19" s="105"/>
      <c r="M19" s="2"/>
      <c r="Q19" s="2"/>
      <c r="R19" s="2"/>
      <c r="S19" s="2"/>
      <c r="T19" s="2"/>
      <c r="U19" s="6"/>
    </row>
    <row r="20" spans="1:21" ht="21.75" customHeight="1" x14ac:dyDescent="0.35">
      <c r="A20" s="11"/>
      <c r="E20" s="2"/>
      <c r="F20" s="2"/>
      <c r="G20" s="2"/>
      <c r="H20" s="1"/>
      <c r="J20" s="2"/>
      <c r="K20" s="2"/>
      <c r="L20" s="2"/>
      <c r="M20" s="2"/>
      <c r="Q20" s="2"/>
      <c r="R20" s="2"/>
      <c r="S20" s="2"/>
      <c r="T20" s="2"/>
      <c r="U20" s="6"/>
    </row>
    <row r="21" spans="1:21" ht="11.25" customHeight="1" x14ac:dyDescent="0.25">
      <c r="A21" s="11"/>
      <c r="U21" s="6"/>
    </row>
    <row r="22" spans="1:21" s="1" customFormat="1" ht="163.5" customHeight="1" x14ac:dyDescent="0.35">
      <c r="A22" s="109" t="s">
        <v>0</v>
      </c>
      <c r="B22" s="106" t="s">
        <v>25</v>
      </c>
      <c r="C22" s="97" t="s">
        <v>19</v>
      </c>
      <c r="D22" s="97"/>
      <c r="E22" s="97"/>
      <c r="F22" s="97"/>
      <c r="G22" s="98" t="s">
        <v>138</v>
      </c>
      <c r="H22" s="99"/>
      <c r="I22" s="99"/>
      <c r="J22" s="99"/>
      <c r="K22" s="99"/>
      <c r="L22" s="100"/>
      <c r="M22" s="97" t="s">
        <v>20</v>
      </c>
      <c r="N22" s="97"/>
      <c r="O22" s="107" t="s">
        <v>12</v>
      </c>
      <c r="P22" s="97" t="s">
        <v>21</v>
      </c>
      <c r="Q22" s="97"/>
      <c r="R22" s="97"/>
      <c r="S22" s="97"/>
      <c r="T22" s="97"/>
      <c r="U22" s="94" t="s">
        <v>18</v>
      </c>
    </row>
    <row r="23" spans="1:21" s="1" customFormat="1" ht="409.6" customHeight="1" x14ac:dyDescent="0.35">
      <c r="A23" s="109"/>
      <c r="B23" s="106"/>
      <c r="C23" s="50" t="s">
        <v>1</v>
      </c>
      <c r="D23" s="50" t="s">
        <v>2</v>
      </c>
      <c r="E23" s="50" t="s">
        <v>3</v>
      </c>
      <c r="F23" s="50" t="s">
        <v>4</v>
      </c>
      <c r="G23" s="50" t="s">
        <v>5</v>
      </c>
      <c r="H23" s="50" t="s">
        <v>26</v>
      </c>
      <c r="I23" s="50" t="s">
        <v>6</v>
      </c>
      <c r="J23" s="50" t="s">
        <v>7</v>
      </c>
      <c r="K23" s="50" t="s">
        <v>8</v>
      </c>
      <c r="L23" s="50" t="s">
        <v>9</v>
      </c>
      <c r="M23" s="50" t="s">
        <v>10</v>
      </c>
      <c r="N23" s="50" t="s">
        <v>11</v>
      </c>
      <c r="O23" s="108"/>
      <c r="P23" s="50" t="s">
        <v>13</v>
      </c>
      <c r="Q23" s="50" t="s">
        <v>14</v>
      </c>
      <c r="R23" s="50" t="s">
        <v>15</v>
      </c>
      <c r="S23" s="50" t="s">
        <v>17</v>
      </c>
      <c r="T23" s="50" t="s">
        <v>16</v>
      </c>
      <c r="U23" s="94"/>
    </row>
    <row r="24" spans="1:21" s="13" customFormat="1" ht="409.5" customHeight="1" x14ac:dyDescent="0.85">
      <c r="A24" s="78" t="s">
        <v>180</v>
      </c>
      <c r="B24" s="63" t="s">
        <v>183</v>
      </c>
      <c r="C24" s="63" t="s">
        <v>28</v>
      </c>
      <c r="D24" s="63" t="s">
        <v>28</v>
      </c>
      <c r="E24" s="63" t="s">
        <v>28</v>
      </c>
      <c r="F24" s="63" t="s">
        <v>28</v>
      </c>
      <c r="G24" s="63" t="s">
        <v>89</v>
      </c>
      <c r="H24" s="63" t="s">
        <v>90</v>
      </c>
      <c r="I24" s="61">
        <v>43572</v>
      </c>
      <c r="J24" s="63" t="s">
        <v>161</v>
      </c>
      <c r="K24" s="74">
        <v>2196342.86</v>
      </c>
      <c r="L24" s="63" t="str">
        <f>U24</f>
        <v>HOUVE DISTRATO (NOVO CONTRATO EM ANDAMENTO)</v>
      </c>
      <c r="M24" s="63" t="s">
        <v>161</v>
      </c>
      <c r="N24" s="63" t="s">
        <v>181</v>
      </c>
      <c r="O24" s="63" t="s">
        <v>28</v>
      </c>
      <c r="P24" s="63" t="s">
        <v>28</v>
      </c>
      <c r="Q24" s="63" t="s">
        <v>182</v>
      </c>
      <c r="R24" s="63" t="str">
        <f>Q24</f>
        <v>1º BM - R$ 56.259,61</v>
      </c>
      <c r="S24" s="74">
        <f>56259.61</f>
        <v>56259.61</v>
      </c>
      <c r="T24" s="74">
        <f>S24</f>
        <v>56259.61</v>
      </c>
      <c r="U24" s="76" t="s">
        <v>265</v>
      </c>
    </row>
    <row r="25" spans="1:21" s="13" customFormat="1" ht="259.5" customHeight="1" x14ac:dyDescent="0.85">
      <c r="A25" s="79"/>
      <c r="B25" s="64"/>
      <c r="C25" s="64"/>
      <c r="D25" s="64"/>
      <c r="E25" s="64"/>
      <c r="F25" s="64"/>
      <c r="G25" s="64"/>
      <c r="H25" s="64"/>
      <c r="I25" s="62"/>
      <c r="J25" s="64"/>
      <c r="K25" s="75"/>
      <c r="L25" s="64"/>
      <c r="M25" s="64"/>
      <c r="N25" s="64"/>
      <c r="O25" s="64"/>
      <c r="P25" s="64"/>
      <c r="Q25" s="64"/>
      <c r="R25" s="64"/>
      <c r="S25" s="75"/>
      <c r="T25" s="75"/>
      <c r="U25" s="77"/>
    </row>
    <row r="26" spans="1:21" s="13" customFormat="1" ht="409.6" customHeight="1" x14ac:dyDescent="0.85">
      <c r="A26" s="32" t="s">
        <v>39</v>
      </c>
      <c r="B26" s="14" t="s">
        <v>40</v>
      </c>
      <c r="C26" s="14" t="s">
        <v>28</v>
      </c>
      <c r="D26" s="14" t="s">
        <v>38</v>
      </c>
      <c r="E26" s="33">
        <v>430000</v>
      </c>
      <c r="F26" s="14" t="s">
        <v>28</v>
      </c>
      <c r="G26" s="14" t="s">
        <v>42</v>
      </c>
      <c r="H26" s="14" t="s">
        <v>41</v>
      </c>
      <c r="I26" s="34">
        <v>43066</v>
      </c>
      <c r="J26" s="14" t="s">
        <v>30</v>
      </c>
      <c r="K26" s="35">
        <v>344114.5</v>
      </c>
      <c r="L26" s="34" t="str">
        <f>U26</f>
        <v>PARALISADA</v>
      </c>
      <c r="M26" s="14" t="s">
        <v>62</v>
      </c>
      <c r="N26" s="36" t="s">
        <v>28</v>
      </c>
      <c r="O26" s="36" t="s">
        <v>28</v>
      </c>
      <c r="P26" s="36" t="s">
        <v>28</v>
      </c>
      <c r="Q26" s="14" t="s">
        <v>150</v>
      </c>
      <c r="R26" s="14" t="str">
        <f>Q26</f>
        <v>1º BM - R$ 104.101,64
2º BM - R$ 30.559,83
3º BM - R$ 46.288,57                  4º BM - R$ 52.661,05                  5º BM - R$ 7.318,39</v>
      </c>
      <c r="S26" s="35">
        <v>240929.48</v>
      </c>
      <c r="T26" s="35">
        <f>S26</f>
        <v>240929.48</v>
      </c>
      <c r="U26" s="37" t="s">
        <v>66</v>
      </c>
    </row>
    <row r="27" spans="1:21" s="13" customFormat="1" ht="409.5" customHeight="1" x14ac:dyDescent="0.85">
      <c r="A27" s="63" t="s">
        <v>52</v>
      </c>
      <c r="B27" s="63" t="s">
        <v>46</v>
      </c>
      <c r="C27" s="63" t="s">
        <v>56</v>
      </c>
      <c r="D27" s="63" t="s">
        <v>54</v>
      </c>
      <c r="E27" s="63" t="s">
        <v>57</v>
      </c>
      <c r="F27" s="63" t="s">
        <v>28</v>
      </c>
      <c r="G27" s="63" t="s">
        <v>47</v>
      </c>
      <c r="H27" s="63" t="s">
        <v>48</v>
      </c>
      <c r="I27" s="61">
        <v>43186</v>
      </c>
      <c r="J27" s="63" t="s">
        <v>50</v>
      </c>
      <c r="K27" s="74">
        <v>2228448.6</v>
      </c>
      <c r="L27" s="63" t="s">
        <v>27</v>
      </c>
      <c r="M27" s="63" t="s">
        <v>266</v>
      </c>
      <c r="N27" s="63" t="s">
        <v>267</v>
      </c>
      <c r="O27" s="63" t="s">
        <v>28</v>
      </c>
      <c r="P27" s="63" t="s">
        <v>28</v>
      </c>
      <c r="Q27" s="63" t="s">
        <v>290</v>
      </c>
      <c r="R27" s="63" t="str">
        <f>Q27</f>
        <v>1° BM - R$ 33.355,99
2° BM - R$ 48.702,21
3° BM - R$ 81.329,60
4° BM - R$ 92.758,93
1° BM 1° TA - 82.277,00               5º BM - R$ 89.134,74                  6º BM - R$ 41.752,69                  7º BM - R$ 72.234,76                   8º BM - R$ 74.721,05                        9º BM - R$ 20.274,96                10º BM - R$ 64.106,90               11º BM - R$ 131.709,78                              12º BM - R$ 30.216,56                  13º BM - R$ 12.256,52                   2º BM 1º T.A - R$ 14.590,90                           14º BM - R$ 136.759,98                15º BM - R$ 49.891,47                3º BM 1º T.A - R$ 34.952,06                           16º BM - R$ 72.364,32                  17º BM - R$ 137.898,55            18º BM - R$ 65.525,24             19º BM - R$ 25.684,84                         20º BM - R$ 61.102,63             21º BM - R$ 110.325,81          22º BM - R$ 145.807,69          23º BM - R$ 90.414,36           24º BM - R$ 91.610,36        1º BM 8º T.A - R$ 62.347,47                                2º BM 8º T.A - R$ 58.343,66                               25º BM - R$ 79.546,82                             26º BM - R$ 42.844,84                         27º BM - R$ 56.098,03                      28º BM - R$ 48.407,22                   3º BM 8º T.A - R$ 55.608,48                                  4º BM 8º T.A - R$ 5.829,89                            5º BM 8º T.A - R$ 5.266,00                                                   1º BM 10º T.A - R$ 64.028,74                            6º BM 8º T.A - R$ 12.184,30                                29º BM - R$ 63.976,96</v>
      </c>
      <c r="S27" s="74">
        <f>33355.99+48702.21+81329.6+92758.93+82277+89134.74+41752.69+72234.76+74721.05+20274.96+64106.9+131709.78+30216.56+12256.52+14590.9+136759.98+49891.47+34952.06+72364.32+ 137898.55+65525.24+25684.84+61102.63+110325.81+145807.69+90414.36+91610.36+62347.47+58343.66+79546.82+42844.84+56098.03+48407.22+55608.48+5829.89+5266+64028.74+12184.3+ 63976.96</f>
        <v>2466242.31</v>
      </c>
      <c r="T27" s="74">
        <f>S27</f>
        <v>2466242.31</v>
      </c>
      <c r="U27" s="76" t="s">
        <v>27</v>
      </c>
    </row>
    <row r="28" spans="1:21" s="13" customFormat="1" ht="409.5" customHeight="1" x14ac:dyDescent="0.85">
      <c r="A28" s="71"/>
      <c r="B28" s="71"/>
      <c r="C28" s="71"/>
      <c r="D28" s="71"/>
      <c r="E28" s="71"/>
      <c r="F28" s="71"/>
      <c r="G28" s="71"/>
      <c r="H28" s="71"/>
      <c r="I28" s="70"/>
      <c r="J28" s="71"/>
      <c r="K28" s="89"/>
      <c r="L28" s="71"/>
      <c r="M28" s="71"/>
      <c r="N28" s="71"/>
      <c r="O28" s="71"/>
      <c r="P28" s="71"/>
      <c r="Q28" s="71"/>
      <c r="R28" s="71"/>
      <c r="S28" s="89"/>
      <c r="T28" s="89"/>
      <c r="U28" s="110"/>
    </row>
    <row r="29" spans="1:21" s="13" customFormat="1" ht="409.5" customHeight="1" x14ac:dyDescent="0.85">
      <c r="A29" s="71"/>
      <c r="B29" s="71"/>
      <c r="C29" s="71"/>
      <c r="D29" s="71"/>
      <c r="E29" s="71"/>
      <c r="F29" s="71"/>
      <c r="G29" s="71"/>
      <c r="H29" s="71"/>
      <c r="I29" s="70"/>
      <c r="J29" s="71"/>
      <c r="K29" s="89"/>
      <c r="L29" s="71"/>
      <c r="M29" s="71"/>
      <c r="N29" s="71"/>
      <c r="O29" s="71"/>
      <c r="P29" s="71"/>
      <c r="Q29" s="71"/>
      <c r="R29" s="71"/>
      <c r="S29" s="89"/>
      <c r="T29" s="89"/>
      <c r="U29" s="110"/>
    </row>
    <row r="30" spans="1:21" s="13" customFormat="1" ht="409.5" customHeight="1" x14ac:dyDescent="0.85">
      <c r="A30" s="71"/>
      <c r="B30" s="71"/>
      <c r="C30" s="71"/>
      <c r="D30" s="71"/>
      <c r="E30" s="71"/>
      <c r="F30" s="71"/>
      <c r="G30" s="71"/>
      <c r="H30" s="71"/>
      <c r="I30" s="70"/>
      <c r="J30" s="71"/>
      <c r="K30" s="89"/>
      <c r="L30" s="71"/>
      <c r="M30" s="71"/>
      <c r="N30" s="71"/>
      <c r="O30" s="71"/>
      <c r="P30" s="71"/>
      <c r="Q30" s="71"/>
      <c r="R30" s="71"/>
      <c r="S30" s="89"/>
      <c r="T30" s="89"/>
      <c r="U30" s="110"/>
    </row>
    <row r="31" spans="1:21" s="13" customFormat="1" ht="409.5" customHeight="1" x14ac:dyDescent="0.85">
      <c r="A31" s="71"/>
      <c r="B31" s="71"/>
      <c r="C31" s="71"/>
      <c r="D31" s="71"/>
      <c r="E31" s="71"/>
      <c r="F31" s="71"/>
      <c r="G31" s="71"/>
      <c r="H31" s="71"/>
      <c r="I31" s="70"/>
      <c r="J31" s="71"/>
      <c r="K31" s="89"/>
      <c r="L31" s="71"/>
      <c r="M31" s="71"/>
      <c r="N31" s="71"/>
      <c r="O31" s="71"/>
      <c r="P31" s="71"/>
      <c r="Q31" s="71"/>
      <c r="R31" s="71"/>
      <c r="S31" s="89"/>
      <c r="T31" s="89"/>
      <c r="U31" s="110"/>
    </row>
    <row r="32" spans="1:21" s="13" customFormat="1" ht="409.6" customHeight="1" x14ac:dyDescent="0.85">
      <c r="A32" s="71"/>
      <c r="B32" s="71"/>
      <c r="C32" s="71"/>
      <c r="D32" s="71"/>
      <c r="E32" s="71"/>
      <c r="F32" s="71"/>
      <c r="G32" s="71"/>
      <c r="H32" s="71"/>
      <c r="I32" s="70"/>
      <c r="J32" s="71"/>
      <c r="K32" s="89"/>
      <c r="L32" s="71"/>
      <c r="M32" s="71"/>
      <c r="N32" s="71"/>
      <c r="O32" s="71"/>
      <c r="P32" s="71"/>
      <c r="Q32" s="71"/>
      <c r="R32" s="71"/>
      <c r="S32" s="89"/>
      <c r="T32" s="89"/>
      <c r="U32" s="110"/>
    </row>
    <row r="33" spans="1:21" s="13" customFormat="1" ht="409.6" customHeight="1" x14ac:dyDescent="0.85">
      <c r="A33" s="64"/>
      <c r="B33" s="64"/>
      <c r="C33" s="64"/>
      <c r="D33" s="64"/>
      <c r="E33" s="64"/>
      <c r="F33" s="64"/>
      <c r="G33" s="64"/>
      <c r="H33" s="64"/>
      <c r="I33" s="62"/>
      <c r="J33" s="64"/>
      <c r="K33" s="75"/>
      <c r="L33" s="64"/>
      <c r="M33" s="64"/>
      <c r="N33" s="64"/>
      <c r="O33" s="64"/>
      <c r="P33" s="64"/>
      <c r="Q33" s="64"/>
      <c r="R33" s="64"/>
      <c r="S33" s="75"/>
      <c r="T33" s="75"/>
      <c r="U33" s="77"/>
    </row>
    <row r="34" spans="1:21" s="13" customFormat="1" ht="409.5" customHeight="1" x14ac:dyDescent="0.85">
      <c r="A34" s="78" t="s">
        <v>53</v>
      </c>
      <c r="B34" s="63" t="s">
        <v>49</v>
      </c>
      <c r="C34" s="63" t="s">
        <v>55</v>
      </c>
      <c r="D34" s="63" t="s">
        <v>54</v>
      </c>
      <c r="E34" s="63" t="s">
        <v>57</v>
      </c>
      <c r="F34" s="63" t="s">
        <v>28</v>
      </c>
      <c r="G34" s="63" t="s">
        <v>44</v>
      </c>
      <c r="H34" s="63" t="s">
        <v>43</v>
      </c>
      <c r="I34" s="61">
        <v>43186</v>
      </c>
      <c r="J34" s="63" t="s">
        <v>50</v>
      </c>
      <c r="K34" s="74">
        <v>2246231.7599999998</v>
      </c>
      <c r="L34" s="63" t="str">
        <f>U34</f>
        <v>HOUVE DISTRATO (EM PROCESSO DE LICITAÇÃO)</v>
      </c>
      <c r="M34" s="63" t="s">
        <v>28</v>
      </c>
      <c r="N34" s="63" t="s">
        <v>28</v>
      </c>
      <c r="O34" s="63" t="s">
        <v>28</v>
      </c>
      <c r="P34" s="63" t="s">
        <v>28</v>
      </c>
      <c r="Q34" s="63" t="s">
        <v>149</v>
      </c>
      <c r="R34" s="63" t="str">
        <f>Q34</f>
        <v>1° BM - R$ 45.477.47
2° BM - R$ 85.536,31
3° BM - R$ 150.199,87
4° BM - R$ 96.500,23                   5º BM - R$ 46.358,85                     6º BM - R$ 81.539,03                  7º BM - R$ 59.328,94                    8º BM - R$ 59.592,77                    9º BM - R$ 33.170,22                10º BM - R$ 28.543,84</v>
      </c>
      <c r="S34" s="74">
        <v>686247.53</v>
      </c>
      <c r="T34" s="74">
        <f>S34</f>
        <v>686247.53</v>
      </c>
      <c r="U34" s="76" t="s">
        <v>178</v>
      </c>
    </row>
    <row r="35" spans="1:21" s="13" customFormat="1" ht="409.5" customHeight="1" x14ac:dyDescent="0.85">
      <c r="A35" s="79"/>
      <c r="B35" s="64"/>
      <c r="C35" s="64"/>
      <c r="D35" s="64"/>
      <c r="E35" s="64"/>
      <c r="F35" s="64"/>
      <c r="G35" s="64"/>
      <c r="H35" s="64"/>
      <c r="I35" s="62"/>
      <c r="J35" s="64"/>
      <c r="K35" s="75"/>
      <c r="L35" s="64"/>
      <c r="M35" s="64"/>
      <c r="N35" s="64"/>
      <c r="O35" s="64"/>
      <c r="P35" s="64"/>
      <c r="Q35" s="64"/>
      <c r="R35" s="64"/>
      <c r="S35" s="75"/>
      <c r="T35" s="75"/>
      <c r="U35" s="77"/>
    </row>
    <row r="36" spans="1:21" s="13" customFormat="1" ht="409.5" customHeight="1" x14ac:dyDescent="0.85">
      <c r="A36" s="51" t="s">
        <v>63</v>
      </c>
      <c r="B36" s="38" t="s">
        <v>86</v>
      </c>
      <c r="C36" s="38" t="s">
        <v>28</v>
      </c>
      <c r="D36" s="38" t="s">
        <v>28</v>
      </c>
      <c r="E36" s="38" t="s">
        <v>28</v>
      </c>
      <c r="F36" s="38" t="s">
        <v>28</v>
      </c>
      <c r="G36" s="38" t="s">
        <v>64</v>
      </c>
      <c r="H36" s="38" t="s">
        <v>65</v>
      </c>
      <c r="I36" s="51">
        <v>43426</v>
      </c>
      <c r="J36" s="38" t="s">
        <v>32</v>
      </c>
      <c r="K36" s="39">
        <v>381909.34</v>
      </c>
      <c r="L36" s="38" t="s">
        <v>83</v>
      </c>
      <c r="M36" s="38" t="s">
        <v>141</v>
      </c>
      <c r="N36" s="38" t="s">
        <v>28</v>
      </c>
      <c r="O36" s="40" t="s">
        <v>28</v>
      </c>
      <c r="P36" s="40" t="s">
        <v>28</v>
      </c>
      <c r="Q36" s="38" t="s">
        <v>148</v>
      </c>
      <c r="R36" s="38" t="str">
        <f>Q36</f>
        <v>1º BM - R$ 72.994,88                   2º BM - R$ 59.266,73                  3º BM - R$ 41.977,18                      4º BM - R$ 93.493,30                                   5º BM - R$ 46.253,39</v>
      </c>
      <c r="S36" s="39">
        <v>313985.48</v>
      </c>
      <c r="T36" s="39">
        <f>S36</f>
        <v>313985.48</v>
      </c>
      <c r="U36" s="38" t="str">
        <f>L36</f>
        <v>HOUVE DISTRATO</v>
      </c>
    </row>
    <row r="37" spans="1:21" s="13" customFormat="1" ht="409.6" customHeight="1" x14ac:dyDescent="0.85">
      <c r="A37" s="72" t="s">
        <v>67</v>
      </c>
      <c r="B37" s="61" t="s">
        <v>68</v>
      </c>
      <c r="C37" s="61" t="s">
        <v>28</v>
      </c>
      <c r="D37" s="61" t="s">
        <v>28</v>
      </c>
      <c r="E37" s="61" t="s">
        <v>28</v>
      </c>
      <c r="F37" s="61" t="s">
        <v>28</v>
      </c>
      <c r="G37" s="61" t="s">
        <v>69</v>
      </c>
      <c r="H37" s="61" t="s">
        <v>70</v>
      </c>
      <c r="I37" s="61">
        <v>43283</v>
      </c>
      <c r="J37" s="61" t="s">
        <v>50</v>
      </c>
      <c r="K37" s="74">
        <v>1308821.69</v>
      </c>
      <c r="L37" s="61" t="s">
        <v>27</v>
      </c>
      <c r="M37" s="61" t="s">
        <v>179</v>
      </c>
      <c r="N37" s="117" t="s">
        <v>139</v>
      </c>
      <c r="O37" s="61" t="s">
        <v>28</v>
      </c>
      <c r="P37" s="61" t="s">
        <v>28</v>
      </c>
      <c r="Q37" s="61" t="s">
        <v>291</v>
      </c>
      <c r="R37" s="61" t="str">
        <f>Q37</f>
        <v xml:space="preserve">1º BM - R$ 100.701,23                   2º BM - R$ 92.301,71                        1º BM DO 2º T.A - R$ 156.279,15                                   1º BM DO 4º T.A - R$ 65.812,72                                 3º BM - R$ 104.738,22                       4º BM - R$ 79.885,50                         5º BM - R$ 97.168,35                        6º BM - R$ 202.751,19             7º BM - R$ 112.884,95                         8º BM - R$ 8.631,84                        9º BM - R$ 65.580,64              10º BM - R$ 68.332,10                       11º BM - R$ 55.406,13                 12º BM - R$ 84.079,43             13º BM - R$ 30.420,38                      3º BM DO 6º TA - R$ 10.821,38               </v>
      </c>
      <c r="S37" s="74">
        <f>SUM(100701.23+92301.71+156279.15+65812.72+104738.22+79885.5+97168.35+202751.19+112884.95+8631.84+65580.64+68332.1+55406.13+84079.43+30420.38+10821.38)</f>
        <v>1335794.9199999995</v>
      </c>
      <c r="T37" s="74">
        <f>S37</f>
        <v>1335794.9199999995</v>
      </c>
      <c r="U37" s="59" t="s">
        <v>27</v>
      </c>
    </row>
    <row r="38" spans="1:21" s="13" customFormat="1" ht="409.5" customHeight="1" x14ac:dyDescent="0.85">
      <c r="A38" s="121"/>
      <c r="B38" s="70"/>
      <c r="C38" s="70"/>
      <c r="D38" s="70"/>
      <c r="E38" s="70"/>
      <c r="F38" s="70"/>
      <c r="G38" s="70"/>
      <c r="H38" s="70"/>
      <c r="I38" s="70"/>
      <c r="J38" s="70"/>
      <c r="K38" s="89"/>
      <c r="L38" s="70"/>
      <c r="M38" s="70"/>
      <c r="N38" s="128"/>
      <c r="O38" s="70"/>
      <c r="P38" s="70"/>
      <c r="Q38" s="70"/>
      <c r="R38" s="70"/>
      <c r="S38" s="89"/>
      <c r="T38" s="89"/>
      <c r="U38" s="68"/>
    </row>
    <row r="39" spans="1:21" s="13" customFormat="1" ht="409.5" customHeight="1" x14ac:dyDescent="0.85">
      <c r="A39" s="73"/>
      <c r="B39" s="62"/>
      <c r="C39" s="62"/>
      <c r="D39" s="62"/>
      <c r="E39" s="62"/>
      <c r="F39" s="62"/>
      <c r="G39" s="62"/>
      <c r="H39" s="62"/>
      <c r="I39" s="62"/>
      <c r="J39" s="62"/>
      <c r="K39" s="75"/>
      <c r="L39" s="62"/>
      <c r="M39" s="62"/>
      <c r="N39" s="118"/>
      <c r="O39" s="62"/>
      <c r="P39" s="62"/>
      <c r="Q39" s="62"/>
      <c r="R39" s="62"/>
      <c r="S39" s="75"/>
      <c r="T39" s="75"/>
      <c r="U39" s="60"/>
    </row>
    <row r="40" spans="1:21" s="13" customFormat="1" ht="409.6" customHeight="1" x14ac:dyDescent="0.85">
      <c r="A40" s="72" t="s">
        <v>71</v>
      </c>
      <c r="B40" s="61" t="s">
        <v>68</v>
      </c>
      <c r="C40" s="61" t="s">
        <v>28</v>
      </c>
      <c r="D40" s="61" t="s">
        <v>28</v>
      </c>
      <c r="E40" s="61" t="s">
        <v>28</v>
      </c>
      <c r="F40" s="61" t="s">
        <v>28</v>
      </c>
      <c r="G40" s="61" t="s">
        <v>69</v>
      </c>
      <c r="H40" s="61" t="s">
        <v>70</v>
      </c>
      <c r="I40" s="61">
        <v>43283</v>
      </c>
      <c r="J40" s="61" t="s">
        <v>50</v>
      </c>
      <c r="K40" s="74">
        <v>2023067.35</v>
      </c>
      <c r="L40" s="61" t="s">
        <v>27</v>
      </c>
      <c r="M40" s="61" t="s">
        <v>179</v>
      </c>
      <c r="N40" s="63" t="s">
        <v>219</v>
      </c>
      <c r="O40" s="61" t="s">
        <v>28</v>
      </c>
      <c r="P40" s="61" t="s">
        <v>28</v>
      </c>
      <c r="Q40" s="61" t="s">
        <v>292</v>
      </c>
      <c r="R40" s="61" t="str">
        <f>Q40</f>
        <v xml:space="preserve">1º BM - R$ 152.423,04                   2º BM - R$ 277.732,80                   1º BM DO 2º T.A -                             R$ 61.666,19                                    1º BM DO 4º T.A -                           R$ 74.231,13                                 3º BM - R$ 98.160,66                   4º BM - R$ 10.111,95                   5º BM - R$ 365.587,13                 1º BM DO 5º T.A -  R$ 101.986,61                                  1º BM DO 6º T.A -                              R$ 84.205,65                                     6º BM - R$ 183.928,32               7º BM - R$ 138.909,90                     8º BM - R$ 113.016,79              9º BM - R$ 85.702,67               10º BM - R$ 41.927,28                    11º BM - R$ 76.438,03                12º BM - R$ 76.725,68               13º BM - R$ 19.836,65                     3º BM DO 5º TA - R$ 11.215,38  </v>
      </c>
      <c r="S40" s="74">
        <f>152423.04+277732.8+61666.19+74231.13+98160.66+10111.95+365587.13+101986.61+84205.65+183928.32+138909.9+113016.79+85702.67+41927.28+76438.03+76725.68+19836.65+11215.38</f>
        <v>1973805.8599999996</v>
      </c>
      <c r="T40" s="74">
        <f>S40</f>
        <v>1973805.8599999996</v>
      </c>
      <c r="U40" s="59" t="s">
        <v>27</v>
      </c>
    </row>
    <row r="41" spans="1:21" s="13" customFormat="1" ht="409.6" customHeight="1" x14ac:dyDescent="0.85">
      <c r="A41" s="121"/>
      <c r="B41" s="70"/>
      <c r="C41" s="70"/>
      <c r="D41" s="70"/>
      <c r="E41" s="70"/>
      <c r="F41" s="70"/>
      <c r="G41" s="70"/>
      <c r="H41" s="70"/>
      <c r="I41" s="70"/>
      <c r="J41" s="70"/>
      <c r="K41" s="89"/>
      <c r="L41" s="70"/>
      <c r="M41" s="70"/>
      <c r="N41" s="71"/>
      <c r="O41" s="70"/>
      <c r="P41" s="70"/>
      <c r="Q41" s="70"/>
      <c r="R41" s="70"/>
      <c r="S41" s="89"/>
      <c r="T41" s="89"/>
      <c r="U41" s="68"/>
    </row>
    <row r="42" spans="1:21" s="13" customFormat="1" ht="409.6" customHeight="1" x14ac:dyDescent="0.85">
      <c r="A42" s="121"/>
      <c r="B42" s="70"/>
      <c r="C42" s="70"/>
      <c r="D42" s="70"/>
      <c r="E42" s="70"/>
      <c r="F42" s="70"/>
      <c r="G42" s="70"/>
      <c r="H42" s="70"/>
      <c r="I42" s="70"/>
      <c r="J42" s="70"/>
      <c r="K42" s="89"/>
      <c r="L42" s="70"/>
      <c r="M42" s="70"/>
      <c r="N42" s="71"/>
      <c r="O42" s="70"/>
      <c r="P42" s="70"/>
      <c r="Q42" s="70"/>
      <c r="R42" s="70"/>
      <c r="S42" s="89"/>
      <c r="T42" s="89"/>
      <c r="U42" s="68"/>
    </row>
    <row r="43" spans="1:21" s="13" customFormat="1" ht="409.6" customHeight="1" x14ac:dyDescent="0.85">
      <c r="A43" s="73"/>
      <c r="B43" s="62"/>
      <c r="C43" s="62"/>
      <c r="D43" s="62"/>
      <c r="E43" s="62"/>
      <c r="F43" s="62"/>
      <c r="G43" s="62"/>
      <c r="H43" s="62"/>
      <c r="I43" s="62"/>
      <c r="J43" s="62"/>
      <c r="K43" s="75"/>
      <c r="L43" s="62"/>
      <c r="M43" s="62"/>
      <c r="N43" s="64"/>
      <c r="O43" s="62"/>
      <c r="P43" s="62"/>
      <c r="Q43" s="62"/>
      <c r="R43" s="62"/>
      <c r="S43" s="75"/>
      <c r="T43" s="75"/>
      <c r="U43" s="60"/>
    </row>
    <row r="44" spans="1:21" s="13" customFormat="1" ht="409.6" customHeight="1" x14ac:dyDescent="0.85">
      <c r="A44" s="72" t="s">
        <v>72</v>
      </c>
      <c r="B44" s="61" t="s">
        <v>68</v>
      </c>
      <c r="C44" s="61" t="s">
        <v>28</v>
      </c>
      <c r="D44" s="61" t="s">
        <v>28</v>
      </c>
      <c r="E44" s="61" t="s">
        <v>28</v>
      </c>
      <c r="F44" s="61" t="s">
        <v>28</v>
      </c>
      <c r="G44" s="61" t="s">
        <v>69</v>
      </c>
      <c r="H44" s="61" t="s">
        <v>70</v>
      </c>
      <c r="I44" s="61">
        <v>43283</v>
      </c>
      <c r="J44" s="61" t="s">
        <v>50</v>
      </c>
      <c r="K44" s="74">
        <v>2021094.67</v>
      </c>
      <c r="L44" s="61" t="s">
        <v>27</v>
      </c>
      <c r="M44" s="61" t="s">
        <v>179</v>
      </c>
      <c r="N44" s="117" t="s">
        <v>189</v>
      </c>
      <c r="O44" s="61" t="s">
        <v>28</v>
      </c>
      <c r="P44" s="61" t="s">
        <v>28</v>
      </c>
      <c r="Q44" s="61" t="s">
        <v>268</v>
      </c>
      <c r="R44" s="61" t="str">
        <f>Q44</f>
        <v>1º BM - R$ 247.312,20                   2º BM - R$ 283.156,15                               1º BM DO 2º T.A -                        R$ 104.621,96                                  3º BM - R$ 208.524,23                    4º BM -R$ 399.130,39                         1º BM DO 4º T.A -                        R$ 100.794,29                                2º BM DO 2º T.A -                        R$ 45.883,20                                6º BM -R$ 194.251,76                 7º BM -R$ 237.413,77                 8º BM -R$ 84.843,56</v>
      </c>
      <c r="S44" s="74">
        <f>SUM(247312.2+283156.15+104621.96+208524.23+399130.39+100794.29+45883.2+194251.76+237413.77+84843.56)</f>
        <v>1905931.5100000002</v>
      </c>
      <c r="T44" s="74">
        <f>S44</f>
        <v>1905931.5100000002</v>
      </c>
      <c r="U44" s="59" t="s">
        <v>27</v>
      </c>
    </row>
    <row r="45" spans="1:21" s="13" customFormat="1" ht="409.6" customHeight="1" x14ac:dyDescent="0.85">
      <c r="A45" s="73"/>
      <c r="B45" s="62"/>
      <c r="C45" s="62"/>
      <c r="D45" s="62"/>
      <c r="E45" s="62"/>
      <c r="F45" s="62"/>
      <c r="G45" s="62"/>
      <c r="H45" s="62"/>
      <c r="I45" s="62"/>
      <c r="J45" s="62"/>
      <c r="K45" s="75"/>
      <c r="L45" s="62"/>
      <c r="M45" s="62"/>
      <c r="N45" s="118"/>
      <c r="O45" s="62"/>
      <c r="P45" s="62"/>
      <c r="Q45" s="62"/>
      <c r="R45" s="62"/>
      <c r="S45" s="75"/>
      <c r="T45" s="75"/>
      <c r="U45" s="60"/>
    </row>
    <row r="46" spans="1:21" s="13" customFormat="1" ht="409.6" customHeight="1" x14ac:dyDescent="0.85">
      <c r="A46" s="72" t="s">
        <v>74</v>
      </c>
      <c r="B46" s="61" t="s">
        <v>73</v>
      </c>
      <c r="C46" s="61" t="s">
        <v>28</v>
      </c>
      <c r="D46" s="61" t="s">
        <v>28</v>
      </c>
      <c r="E46" s="61" t="s">
        <v>28</v>
      </c>
      <c r="F46" s="61" t="s">
        <v>28</v>
      </c>
      <c r="G46" s="61" t="s">
        <v>47</v>
      </c>
      <c r="H46" s="61" t="s">
        <v>48</v>
      </c>
      <c r="I46" s="61">
        <v>43426</v>
      </c>
      <c r="J46" s="61" t="s">
        <v>50</v>
      </c>
      <c r="K46" s="74">
        <v>584180.23</v>
      </c>
      <c r="L46" s="61" t="str">
        <f>U46</f>
        <v>NOVO CONTRATO EM ANDAMENTO</v>
      </c>
      <c r="M46" s="61" t="s">
        <v>142</v>
      </c>
      <c r="N46" s="63" t="s">
        <v>28</v>
      </c>
      <c r="O46" s="61" t="s">
        <v>28</v>
      </c>
      <c r="P46" s="61" t="s">
        <v>28</v>
      </c>
      <c r="Q46" s="61" t="s">
        <v>147</v>
      </c>
      <c r="R46" s="61" t="str">
        <f t="shared" ref="R46:R52" si="0">Q46</f>
        <v>1° BM - R$ 34.726,78                   2° BM - R$ 38.439,78                  3° BM - R$ 18.358,46                  4° BM - R$ 30.419,08                          5° BM - R$ 17.674,92</v>
      </c>
      <c r="S46" s="74">
        <v>139619.01999999999</v>
      </c>
      <c r="T46" s="74">
        <f t="shared" ref="T46:T55" si="1">S46</f>
        <v>139619.01999999999</v>
      </c>
      <c r="U46" s="59" t="s">
        <v>261</v>
      </c>
    </row>
    <row r="47" spans="1:21" s="13" customFormat="1" ht="409.5" customHeight="1" thickBot="1" x14ac:dyDescent="0.9">
      <c r="A47" s="73"/>
      <c r="B47" s="62"/>
      <c r="C47" s="62"/>
      <c r="D47" s="62"/>
      <c r="E47" s="62"/>
      <c r="F47" s="62"/>
      <c r="G47" s="62"/>
      <c r="H47" s="62"/>
      <c r="I47" s="62"/>
      <c r="J47" s="62"/>
      <c r="K47" s="75"/>
      <c r="L47" s="62"/>
      <c r="M47" s="62"/>
      <c r="N47" s="64"/>
      <c r="O47" s="62"/>
      <c r="P47" s="62"/>
      <c r="Q47" s="62"/>
      <c r="R47" s="62"/>
      <c r="S47" s="75"/>
      <c r="T47" s="75"/>
      <c r="U47" s="60"/>
    </row>
    <row r="48" spans="1:21" s="13" customFormat="1" ht="409.6" customHeight="1" x14ac:dyDescent="0.85">
      <c r="A48" s="135" t="s">
        <v>76</v>
      </c>
      <c r="B48" s="111" t="s">
        <v>75</v>
      </c>
      <c r="C48" s="111" t="s">
        <v>28</v>
      </c>
      <c r="D48" s="111" t="s">
        <v>28</v>
      </c>
      <c r="E48" s="111" t="s">
        <v>28</v>
      </c>
      <c r="F48" s="111" t="s">
        <v>28</v>
      </c>
      <c r="G48" s="115" t="s">
        <v>77</v>
      </c>
      <c r="H48" s="115" t="s">
        <v>78</v>
      </c>
      <c r="I48" s="111">
        <v>43516</v>
      </c>
      <c r="J48" s="111" t="s">
        <v>50</v>
      </c>
      <c r="K48" s="113">
        <v>3292782.06</v>
      </c>
      <c r="L48" s="111" t="s">
        <v>27</v>
      </c>
      <c r="M48" s="115" t="s">
        <v>179</v>
      </c>
      <c r="N48" s="115" t="s">
        <v>190</v>
      </c>
      <c r="O48" s="86" t="s">
        <v>28</v>
      </c>
      <c r="P48" s="86" t="s">
        <v>28</v>
      </c>
      <c r="Q48" s="119" t="s">
        <v>269</v>
      </c>
      <c r="R48" s="119" t="str">
        <f>Q48</f>
        <v>1º BM - R$ 23.146,97                   2º BM - R$ 98.216,09                      3º BM - R$ 143.076,83                      4º BM - R$ 201.783,80                         5º BM - R$ 129.838,73                      6º BM - R$ 155.565,16                       7º BM - R$ 115.194,82                        8º BM - R$ 93.229,21                           1º BM DO 1º T.A - R$ 144.321,67                                  2º BM DO 1º T.A -                       R$ 21.107,02                                  9º BM - R$ 200.274,81                3º BM DO 1º T.A  -                         R$ 3.253,86  10º BM - R$ 128.599,73                                       11º BM - R$ 119.471,44                 12º BM - R$ 156.580,33                  13º BM - R$ 65.319,74                   1º BM DO 5º T.A -                            R$ 89.839,32                             14º BM - R$ 137.805,45                  15º BM - R$ 56.575,94                       16º BM - R$ 52.878,46             17º BM - R$ 119.852,88</v>
      </c>
      <c r="S48" s="119">
        <f>1577080.14+156580.33+65319.74+89839.32+137805.45+56575.94+52878.46+119852.88</f>
        <v>2255932.2599999998</v>
      </c>
      <c r="T48" s="119">
        <f t="shared" si="1"/>
        <v>2255932.2599999998</v>
      </c>
      <c r="U48" s="137" t="s">
        <v>27</v>
      </c>
    </row>
    <row r="49" spans="1:21" s="13" customFormat="1" ht="409.6" customHeight="1" x14ac:dyDescent="0.85">
      <c r="A49" s="142"/>
      <c r="B49" s="70"/>
      <c r="C49" s="70"/>
      <c r="D49" s="70"/>
      <c r="E49" s="70"/>
      <c r="F49" s="70"/>
      <c r="G49" s="71"/>
      <c r="H49" s="71"/>
      <c r="I49" s="70"/>
      <c r="J49" s="70"/>
      <c r="K49" s="69"/>
      <c r="L49" s="70"/>
      <c r="M49" s="71"/>
      <c r="N49" s="71"/>
      <c r="O49" s="87"/>
      <c r="P49" s="87"/>
      <c r="Q49" s="67"/>
      <c r="R49" s="67"/>
      <c r="S49" s="67"/>
      <c r="T49" s="67"/>
      <c r="U49" s="68"/>
    </row>
    <row r="50" spans="1:21" s="13" customFormat="1" ht="409.6" customHeight="1" x14ac:dyDescent="0.85">
      <c r="A50" s="142"/>
      <c r="B50" s="70"/>
      <c r="C50" s="70"/>
      <c r="D50" s="70"/>
      <c r="E50" s="70"/>
      <c r="F50" s="70"/>
      <c r="G50" s="71"/>
      <c r="H50" s="71"/>
      <c r="I50" s="70"/>
      <c r="J50" s="70"/>
      <c r="K50" s="69"/>
      <c r="L50" s="70"/>
      <c r="M50" s="71"/>
      <c r="N50" s="71"/>
      <c r="O50" s="87"/>
      <c r="P50" s="87"/>
      <c r="Q50" s="67"/>
      <c r="R50" s="67"/>
      <c r="S50" s="67"/>
      <c r="T50" s="67"/>
      <c r="U50" s="68"/>
    </row>
    <row r="51" spans="1:21" s="13" customFormat="1" ht="409.6" customHeight="1" thickBot="1" x14ac:dyDescent="0.9">
      <c r="A51" s="136"/>
      <c r="B51" s="112"/>
      <c r="C51" s="112"/>
      <c r="D51" s="112"/>
      <c r="E51" s="112"/>
      <c r="F51" s="112"/>
      <c r="G51" s="64"/>
      <c r="H51" s="64"/>
      <c r="I51" s="112"/>
      <c r="J51" s="112"/>
      <c r="K51" s="114"/>
      <c r="L51" s="112"/>
      <c r="M51" s="116"/>
      <c r="N51" s="116"/>
      <c r="O51" s="88"/>
      <c r="P51" s="88"/>
      <c r="Q51" s="120"/>
      <c r="R51" s="120"/>
      <c r="S51" s="120"/>
      <c r="T51" s="120"/>
      <c r="U51" s="138"/>
    </row>
    <row r="52" spans="1:21" s="13" customFormat="1" ht="357.75" customHeight="1" thickBot="1" x14ac:dyDescent="0.9">
      <c r="A52" s="47" t="s">
        <v>80</v>
      </c>
      <c r="B52" s="41" t="s">
        <v>79</v>
      </c>
      <c r="C52" s="41" t="s">
        <v>28</v>
      </c>
      <c r="D52" s="41" t="s">
        <v>28</v>
      </c>
      <c r="E52" s="41" t="s">
        <v>28</v>
      </c>
      <c r="F52" s="41" t="s">
        <v>28</v>
      </c>
      <c r="G52" s="38" t="s">
        <v>61</v>
      </c>
      <c r="H52" s="38" t="s">
        <v>60</v>
      </c>
      <c r="I52" s="41">
        <v>43579</v>
      </c>
      <c r="J52" s="41" t="s">
        <v>50</v>
      </c>
      <c r="K52" s="42">
        <v>100479.24</v>
      </c>
      <c r="L52" s="41" t="s">
        <v>27</v>
      </c>
      <c r="M52" s="44" t="s">
        <v>28</v>
      </c>
      <c r="N52" s="44" t="s">
        <v>28</v>
      </c>
      <c r="O52" s="43" t="s">
        <v>28</v>
      </c>
      <c r="P52" s="43" t="s">
        <v>28</v>
      </c>
      <c r="Q52" s="42" t="s">
        <v>82</v>
      </c>
      <c r="R52" s="48" t="str">
        <f t="shared" si="0"/>
        <v>1º BM - R$ 25.271,58</v>
      </c>
      <c r="S52" s="45">
        <v>25271.58</v>
      </c>
      <c r="T52" s="45">
        <f t="shared" si="1"/>
        <v>25271.58</v>
      </c>
      <c r="U52" s="46" t="s">
        <v>27</v>
      </c>
    </row>
    <row r="53" spans="1:21" s="13" customFormat="1" ht="409.6" customHeight="1" x14ac:dyDescent="0.85">
      <c r="A53" s="135" t="s">
        <v>91</v>
      </c>
      <c r="B53" s="61" t="s">
        <v>88</v>
      </c>
      <c r="C53" s="61" t="s">
        <v>28</v>
      </c>
      <c r="D53" s="61" t="s">
        <v>28</v>
      </c>
      <c r="E53" s="61" t="s">
        <v>28</v>
      </c>
      <c r="F53" s="61" t="s">
        <v>28</v>
      </c>
      <c r="G53" s="63" t="s">
        <v>89</v>
      </c>
      <c r="H53" s="63" t="s">
        <v>90</v>
      </c>
      <c r="I53" s="61">
        <v>43362</v>
      </c>
      <c r="J53" s="63" t="s">
        <v>30</v>
      </c>
      <c r="K53" s="65">
        <v>301876.34999999998</v>
      </c>
      <c r="L53" s="61" t="s">
        <v>27</v>
      </c>
      <c r="M53" s="63" t="s">
        <v>28</v>
      </c>
      <c r="N53" s="63" t="s">
        <v>28</v>
      </c>
      <c r="O53" s="63" t="s">
        <v>28</v>
      </c>
      <c r="P53" s="63" t="s">
        <v>28</v>
      </c>
      <c r="Q53" s="57" t="s">
        <v>165</v>
      </c>
      <c r="R53" s="57" t="str">
        <f>Q53</f>
        <v xml:space="preserve">1° BM - R$ 72.597,60                           2° BM - R$ 102.386,72                 3° BM - R$ 35.595,48                          4° BM - R$ 17.880,28                         5° BM - R$ 21.909,32                                 6° BM - R$ 18.804,38                 7° BM - R$ 9.376,21   </v>
      </c>
      <c r="S53" s="57">
        <f>174984.32+35595.48+17880.28+21909.32+18804.38+9376.21</f>
        <v>278549.99000000005</v>
      </c>
      <c r="T53" s="57">
        <f t="shared" si="1"/>
        <v>278549.99000000005</v>
      </c>
      <c r="U53" s="59" t="str">
        <f>L53</f>
        <v>EM ANDAMENTO</v>
      </c>
    </row>
    <row r="54" spans="1:21" s="13" customFormat="1" ht="409.6" customHeight="1" x14ac:dyDescent="0.85">
      <c r="A54" s="136"/>
      <c r="B54" s="62"/>
      <c r="C54" s="62"/>
      <c r="D54" s="62"/>
      <c r="E54" s="62"/>
      <c r="F54" s="62"/>
      <c r="G54" s="64"/>
      <c r="H54" s="64"/>
      <c r="I54" s="62"/>
      <c r="J54" s="64"/>
      <c r="K54" s="66"/>
      <c r="L54" s="62"/>
      <c r="M54" s="64"/>
      <c r="N54" s="64"/>
      <c r="O54" s="64"/>
      <c r="P54" s="64"/>
      <c r="Q54" s="58"/>
      <c r="R54" s="58"/>
      <c r="S54" s="58"/>
      <c r="T54" s="58"/>
      <c r="U54" s="60"/>
    </row>
    <row r="55" spans="1:21" s="13" customFormat="1" ht="409.5" customHeight="1" x14ac:dyDescent="0.85">
      <c r="A55" s="135" t="s">
        <v>81</v>
      </c>
      <c r="B55" s="61" t="s">
        <v>92</v>
      </c>
      <c r="C55" s="61" t="s">
        <v>28</v>
      </c>
      <c r="D55" s="61" t="s">
        <v>28</v>
      </c>
      <c r="E55" s="61" t="s">
        <v>28</v>
      </c>
      <c r="F55" s="61" t="s">
        <v>28</v>
      </c>
      <c r="G55" s="63" t="s">
        <v>84</v>
      </c>
      <c r="H55" s="63" t="s">
        <v>85</v>
      </c>
      <c r="I55" s="61">
        <v>43626</v>
      </c>
      <c r="J55" s="63" t="s">
        <v>32</v>
      </c>
      <c r="K55" s="65">
        <v>290192.75</v>
      </c>
      <c r="L55" s="61" t="s">
        <v>27</v>
      </c>
      <c r="M55" s="63" t="s">
        <v>28</v>
      </c>
      <c r="N55" s="63" t="s">
        <v>167</v>
      </c>
      <c r="O55" s="63" t="s">
        <v>28</v>
      </c>
      <c r="P55" s="63" t="s">
        <v>28</v>
      </c>
      <c r="Q55" s="57" t="s">
        <v>166</v>
      </c>
      <c r="R55" s="57" t="str">
        <f>Q55</f>
        <v xml:space="preserve">1° BM - R$ 31.898,72                     2° BM - R$ 30.171,00                     3° BM - R$ 33.786,82                      4° BM - R$ 32.346,37                5° BM - R$ 102.108,80                 6° BM - R$ 54.751,60                     1° BM DO 3º T.A  - R$ 39.210,53  </v>
      </c>
      <c r="S55" s="57">
        <f>128202.91+102108.8+54751.6+39210.53</f>
        <v>324273.83999999997</v>
      </c>
      <c r="T55" s="57">
        <f t="shared" si="1"/>
        <v>324273.83999999997</v>
      </c>
      <c r="U55" s="59" t="str">
        <f>L55</f>
        <v>EM ANDAMENTO</v>
      </c>
    </row>
    <row r="56" spans="1:21" s="13" customFormat="1" ht="409.5" customHeight="1" x14ac:dyDescent="0.85">
      <c r="A56" s="136"/>
      <c r="B56" s="62"/>
      <c r="C56" s="62"/>
      <c r="D56" s="62"/>
      <c r="E56" s="62"/>
      <c r="F56" s="62"/>
      <c r="G56" s="64"/>
      <c r="H56" s="64"/>
      <c r="I56" s="62"/>
      <c r="J56" s="64"/>
      <c r="K56" s="66"/>
      <c r="L56" s="62"/>
      <c r="M56" s="64"/>
      <c r="N56" s="64"/>
      <c r="O56" s="64"/>
      <c r="P56" s="64"/>
      <c r="Q56" s="58"/>
      <c r="R56" s="58"/>
      <c r="S56" s="58"/>
      <c r="T56" s="58"/>
      <c r="U56" s="60"/>
    </row>
    <row r="57" spans="1:21" s="13" customFormat="1" ht="409.5" customHeight="1" x14ac:dyDescent="0.85">
      <c r="A57" s="139" t="s">
        <v>96</v>
      </c>
      <c r="B57" s="129" t="s">
        <v>93</v>
      </c>
      <c r="C57" s="129" t="s">
        <v>28</v>
      </c>
      <c r="D57" s="129" t="s">
        <v>28</v>
      </c>
      <c r="E57" s="129" t="s">
        <v>28</v>
      </c>
      <c r="F57" s="129" t="s">
        <v>28</v>
      </c>
      <c r="G57" s="117" t="s">
        <v>47</v>
      </c>
      <c r="H57" s="117" t="s">
        <v>48</v>
      </c>
      <c r="I57" s="129">
        <v>43451</v>
      </c>
      <c r="J57" s="117" t="s">
        <v>50</v>
      </c>
      <c r="K57" s="132">
        <v>1652838.77</v>
      </c>
      <c r="L57" s="129" t="s">
        <v>178</v>
      </c>
      <c r="M57" s="117" t="s">
        <v>146</v>
      </c>
      <c r="N57" s="117" t="s">
        <v>239</v>
      </c>
      <c r="O57" s="117" t="s">
        <v>28</v>
      </c>
      <c r="P57" s="117" t="s">
        <v>28</v>
      </c>
      <c r="Q57" s="80" t="s">
        <v>262</v>
      </c>
      <c r="R57" s="80" t="str">
        <f>Q57</f>
        <v xml:space="preserve">1° BM - R$ 66.673,80                      2° BM - R$ 88.912,95                              3° BM - R$ 29.078,91                       4° BM - R$ 40.420,82                       5° BM - R$ 66.986,90                      1° BM DO 3º T.A  - R$ 70.277,69                                       2° BM DO 3º T.A  - R$ 12.263,78                                    3° BM DO 3º T.A  - R$ 26.005,26                                       4° BM DO 3º T.A  - R$ 2.354,95                          6° BM - R$ 167.282,56                     7° BM - R$ 85.364,49                       8° BM - R$ 60.135,34                        9° BM - R$ 135.997,15                     10° BM - R$ 25.783,14                      11° BM - R$ 59.140,87                        5° BM DO 3º T.A  - R$ 29.766,47                            1° BM DO 6º T.A  - R$ 63.007,51                                12° BM - R$ 73.096,43                     13° BM - R$ 115.021,16                  14° BM - R$ 50.459,19                     15° BM - R$ 43.182,30                    16° BM - R$ 115.262,71                  3° BM DO 6º T.A  - R$ 3.185,17                                      4° BM DO 6º T.A  - R$ 28.163,16                                6° BM DO 3º T.A  - R$ 12.211,51                                 17° BM - R$ 21.559,07                                 7° BM DO 3º T.A  - R$ 5.250,40                                      2° BM DO 6º T.A  - R$ 6.555,49                                18° BM - R$ 27.762,62                                  5° BM DO 6º T.A  - R$ 20.015,32      1° BM DO 9º T.A  - R$ 34.467,61                                                        19° BM - R$ 72.249,10                       6° BM DO 6º T.A  - R$ 10.235,18                        7° BM DO 6º T.A  - R$ 15.532,99                                        20° BM - R$ 17.850,07                           </v>
      </c>
      <c r="S57" s="80">
        <f>66673.8+88912.95+29078.91+40420.82+66986.9+70277.69+12263.78+26005.26+2354.95+167282.56+85364.49+60135.34+135997.15+25783.14+59140.87+29766.47+63007.51+73096.43+115021.16+50459.19+43182.3+115262.71+3185.17+28163.16+12211.51+21559.07+5250.4+6555.49+27762.62+20015.32+34467.61+72249.1+10235.18+15532.99+17850.07</f>
        <v>1701512.07</v>
      </c>
      <c r="T57" s="80">
        <f t="shared" ref="T57" si="2">S57</f>
        <v>1701512.07</v>
      </c>
      <c r="U57" s="83" t="str">
        <f>L57</f>
        <v>HOUVE DISTRATO (EM PROCESSO DE LICITAÇÃO)</v>
      </c>
    </row>
    <row r="58" spans="1:21" s="13" customFormat="1" ht="409.5" customHeight="1" x14ac:dyDescent="0.85">
      <c r="A58" s="140"/>
      <c r="B58" s="130"/>
      <c r="C58" s="130"/>
      <c r="D58" s="130"/>
      <c r="E58" s="130"/>
      <c r="F58" s="130"/>
      <c r="G58" s="128"/>
      <c r="H58" s="128"/>
      <c r="I58" s="130"/>
      <c r="J58" s="128"/>
      <c r="K58" s="133"/>
      <c r="L58" s="130"/>
      <c r="M58" s="128"/>
      <c r="N58" s="128"/>
      <c r="O58" s="128"/>
      <c r="P58" s="128"/>
      <c r="Q58" s="81"/>
      <c r="R58" s="81"/>
      <c r="S58" s="81"/>
      <c r="T58" s="81"/>
      <c r="U58" s="84"/>
    </row>
    <row r="59" spans="1:21" s="13" customFormat="1" ht="409.6" customHeight="1" x14ac:dyDescent="0.85">
      <c r="A59" s="140"/>
      <c r="B59" s="130"/>
      <c r="C59" s="130"/>
      <c r="D59" s="130"/>
      <c r="E59" s="130"/>
      <c r="F59" s="130"/>
      <c r="G59" s="128"/>
      <c r="H59" s="128"/>
      <c r="I59" s="130"/>
      <c r="J59" s="128"/>
      <c r="K59" s="133"/>
      <c r="L59" s="130"/>
      <c r="M59" s="128"/>
      <c r="N59" s="128"/>
      <c r="O59" s="128"/>
      <c r="P59" s="128"/>
      <c r="Q59" s="81"/>
      <c r="R59" s="81"/>
      <c r="S59" s="81"/>
      <c r="T59" s="81"/>
      <c r="U59" s="84"/>
    </row>
    <row r="60" spans="1:21" s="13" customFormat="1" ht="409.6" customHeight="1" x14ac:dyDescent="0.85">
      <c r="A60" s="140"/>
      <c r="B60" s="130"/>
      <c r="C60" s="130"/>
      <c r="D60" s="130"/>
      <c r="E60" s="130"/>
      <c r="F60" s="130"/>
      <c r="G60" s="128"/>
      <c r="H60" s="128"/>
      <c r="I60" s="130"/>
      <c r="J60" s="128"/>
      <c r="K60" s="133"/>
      <c r="L60" s="130"/>
      <c r="M60" s="128"/>
      <c r="N60" s="128"/>
      <c r="O60" s="128"/>
      <c r="P60" s="128"/>
      <c r="Q60" s="81"/>
      <c r="R60" s="81"/>
      <c r="S60" s="81"/>
      <c r="T60" s="81"/>
      <c r="U60" s="84"/>
    </row>
    <row r="61" spans="1:21" s="13" customFormat="1" ht="409.6" customHeight="1" x14ac:dyDescent="0.85">
      <c r="A61" s="140"/>
      <c r="B61" s="130"/>
      <c r="C61" s="130"/>
      <c r="D61" s="130"/>
      <c r="E61" s="130"/>
      <c r="F61" s="130"/>
      <c r="G61" s="128"/>
      <c r="H61" s="128"/>
      <c r="I61" s="130"/>
      <c r="J61" s="128"/>
      <c r="K61" s="133"/>
      <c r="L61" s="130"/>
      <c r="M61" s="128"/>
      <c r="N61" s="128"/>
      <c r="O61" s="128"/>
      <c r="P61" s="128"/>
      <c r="Q61" s="81"/>
      <c r="R61" s="81"/>
      <c r="S61" s="81"/>
      <c r="T61" s="81"/>
      <c r="U61" s="84"/>
    </row>
    <row r="62" spans="1:21" s="13" customFormat="1" ht="409.6" customHeight="1" x14ac:dyDescent="0.85">
      <c r="A62" s="140"/>
      <c r="B62" s="130"/>
      <c r="C62" s="130"/>
      <c r="D62" s="130"/>
      <c r="E62" s="130"/>
      <c r="F62" s="130"/>
      <c r="G62" s="128"/>
      <c r="H62" s="128"/>
      <c r="I62" s="130"/>
      <c r="J62" s="128"/>
      <c r="K62" s="133"/>
      <c r="L62" s="130"/>
      <c r="M62" s="128"/>
      <c r="N62" s="128"/>
      <c r="O62" s="128"/>
      <c r="P62" s="128"/>
      <c r="Q62" s="81"/>
      <c r="R62" s="81"/>
      <c r="S62" s="81"/>
      <c r="T62" s="81"/>
      <c r="U62" s="84"/>
    </row>
    <row r="63" spans="1:21" s="13" customFormat="1" ht="409.5" customHeight="1" x14ac:dyDescent="0.85">
      <c r="A63" s="140"/>
      <c r="B63" s="130"/>
      <c r="C63" s="130"/>
      <c r="D63" s="130"/>
      <c r="E63" s="130"/>
      <c r="F63" s="130"/>
      <c r="G63" s="128"/>
      <c r="H63" s="128"/>
      <c r="I63" s="130"/>
      <c r="J63" s="128"/>
      <c r="K63" s="133"/>
      <c r="L63" s="130"/>
      <c r="M63" s="128"/>
      <c r="N63" s="128"/>
      <c r="O63" s="128"/>
      <c r="P63" s="128"/>
      <c r="Q63" s="81"/>
      <c r="R63" s="81"/>
      <c r="S63" s="81"/>
      <c r="T63" s="81"/>
      <c r="U63" s="84"/>
    </row>
    <row r="64" spans="1:21" s="24" customFormat="1" ht="409.5" customHeight="1" x14ac:dyDescent="0.85">
      <c r="A64" s="141"/>
      <c r="B64" s="131"/>
      <c r="C64" s="131"/>
      <c r="D64" s="131"/>
      <c r="E64" s="131"/>
      <c r="F64" s="131"/>
      <c r="G64" s="118"/>
      <c r="H64" s="118"/>
      <c r="I64" s="131"/>
      <c r="J64" s="118"/>
      <c r="K64" s="134"/>
      <c r="L64" s="131"/>
      <c r="M64" s="118"/>
      <c r="N64" s="118"/>
      <c r="O64" s="118"/>
      <c r="P64" s="118"/>
      <c r="Q64" s="82"/>
      <c r="R64" s="82"/>
      <c r="S64" s="82"/>
      <c r="T64" s="82"/>
      <c r="U64" s="85"/>
    </row>
    <row r="65" spans="1:21" s="13" customFormat="1" ht="408.75" customHeight="1" x14ac:dyDescent="0.85">
      <c r="A65" s="61" t="s">
        <v>144</v>
      </c>
      <c r="B65" s="61" t="s">
        <v>143</v>
      </c>
      <c r="C65" s="61" t="s">
        <v>28</v>
      </c>
      <c r="D65" s="61" t="s">
        <v>28</v>
      </c>
      <c r="E65" s="61" t="s">
        <v>28</v>
      </c>
      <c r="F65" s="61" t="s">
        <v>28</v>
      </c>
      <c r="G65" s="63" t="s">
        <v>58</v>
      </c>
      <c r="H65" s="63" t="s">
        <v>59</v>
      </c>
      <c r="I65" s="61">
        <v>43847</v>
      </c>
      <c r="J65" s="63" t="s">
        <v>145</v>
      </c>
      <c r="K65" s="65">
        <v>651284</v>
      </c>
      <c r="L65" s="61" t="s">
        <v>27</v>
      </c>
      <c r="M65" s="63" t="s">
        <v>28</v>
      </c>
      <c r="N65" s="63" t="s">
        <v>270</v>
      </c>
      <c r="O65" s="63" t="s">
        <v>28</v>
      </c>
      <c r="P65" s="63" t="s">
        <v>28</v>
      </c>
      <c r="Q65" s="57" t="s">
        <v>289</v>
      </c>
      <c r="R65" s="57" t="str">
        <f t="shared" ref="R65" si="3">Q65</f>
        <v xml:space="preserve">1º BM - R$ 50.608,13                   2º BM - R$ 53.347,10                   3º BM - R$ 54.197,15                  4º BM - R$ 50.198.82                   5º BM - R$ 56.723,64                  6º BM - R$ 53.438,78                  7º BM - R$ 79.649,28                  8º BM - R$ 65.037,51                  9º BM - R$ 40.540,40                  10º BM - R$ 48.100,06                11º BM - R$ 37.266,48                 12º BM - R$ 32.188,62                          1º BM DO 1º T.A - R$ 43.589,54                            2º BM DO 1º T.A - R$ 7.308,84                               3º BM DO 1º T.A - R$ 18.102,66                              4º BM DO 1º T.A - R$ 28.915,88                              1º BM DO 2º T.A - R$ 65.190,00                             2º BM DO 2º T.A - R$ 22.860,88                            3º BM DO 2º T.A - R$ 64.773,33                               4º BM DO 2º T.A - R$ 63.988,81                              5º BM DO 2º T.A - R$ 74.213,00                                 6º BM DO 2º T.A - R$ 64.403,97                                     7º BM DO 2º T.A - R$ 62.090,03                                     8º BM DO 2º T.A - R$ 72.907,24                                       9º BM DO 2º T.A - R$ 71.087,72                                         10º BM DO 2º T.A - R$ 59.276,14                                    11º BM DO 2º T.A - R$ 57.048,50                                12º BM DO 2º T.A - R$ 61.591,24                                     13º BM DO 2º T.A - R$ 58.092,03                               1º BM DO 3º T.A - R$ 64.756,75                                   2º BM DO 3º T.A - R$ 74.226,30                                         3º BM DO 3º T.A - R$ 74.096,15                                       4º BM DO 3º T.A - R$ 74.806,60                                       5º BM DO 3º T.A - R$ 62.848,67                                              6º BM DO 3º T.A - R$ 64.869,22                                    7º BM DO 3º T.A - R$ 73.581,97                                    8º BM DO 3º T.A - R$ 67.710,50                               9º BM DO 3º T.A - R$ 96.894,28                                    </v>
      </c>
      <c r="S65" s="57">
        <f>50608.13+53347.1+54197.15+50198.82+56723.64+53438.78+79649.28+65037.51+40540.4+48100.06+37266.48+32188.62+43589.54+7308.84+18102.66+28915.88+65190+22860.88+64773.33+63988.81+74213+64403.97+62090.03+72907.24+71087.72+59276.14+57048.5+61591.24+58092.03+64756.75+74226.3+74096.15+74806.6+62848.67+64869.22+73581.97+67710.5+96894.28</f>
        <v>2170526.2199999997</v>
      </c>
      <c r="T65" s="57">
        <f>S65</f>
        <v>2170526.2199999997</v>
      </c>
      <c r="U65" s="59" t="str">
        <f>L65</f>
        <v>EM ANDAMENTO</v>
      </c>
    </row>
    <row r="66" spans="1:21" s="13" customFormat="1" ht="409.5" customHeight="1" x14ac:dyDescent="0.85">
      <c r="A66" s="70"/>
      <c r="B66" s="70"/>
      <c r="C66" s="70"/>
      <c r="D66" s="70"/>
      <c r="E66" s="70"/>
      <c r="F66" s="70"/>
      <c r="G66" s="71"/>
      <c r="H66" s="71"/>
      <c r="I66" s="70"/>
      <c r="J66" s="71"/>
      <c r="K66" s="69"/>
      <c r="L66" s="70"/>
      <c r="M66" s="71"/>
      <c r="N66" s="71"/>
      <c r="O66" s="71"/>
      <c r="P66" s="71"/>
      <c r="Q66" s="67"/>
      <c r="R66" s="67"/>
      <c r="S66" s="67"/>
      <c r="T66" s="67"/>
      <c r="U66" s="68"/>
    </row>
    <row r="67" spans="1:21" s="13" customFormat="1" ht="409.5" customHeight="1" x14ac:dyDescent="0.85">
      <c r="A67" s="70"/>
      <c r="B67" s="70"/>
      <c r="C67" s="70"/>
      <c r="D67" s="70"/>
      <c r="E67" s="70"/>
      <c r="F67" s="70"/>
      <c r="G67" s="71"/>
      <c r="H67" s="71"/>
      <c r="I67" s="70"/>
      <c r="J67" s="71"/>
      <c r="K67" s="69"/>
      <c r="L67" s="70"/>
      <c r="M67" s="71"/>
      <c r="N67" s="71"/>
      <c r="O67" s="71"/>
      <c r="P67" s="71"/>
      <c r="Q67" s="67"/>
      <c r="R67" s="67"/>
      <c r="S67" s="67"/>
      <c r="T67" s="67"/>
      <c r="U67" s="68"/>
    </row>
    <row r="68" spans="1:21" s="13" customFormat="1" ht="409.5" customHeight="1" x14ac:dyDescent="0.85">
      <c r="A68" s="70"/>
      <c r="B68" s="70"/>
      <c r="C68" s="70"/>
      <c r="D68" s="70"/>
      <c r="E68" s="70"/>
      <c r="F68" s="70"/>
      <c r="G68" s="71"/>
      <c r="H68" s="71"/>
      <c r="I68" s="70"/>
      <c r="J68" s="71"/>
      <c r="K68" s="69"/>
      <c r="L68" s="70"/>
      <c r="M68" s="71"/>
      <c r="N68" s="71"/>
      <c r="O68" s="71"/>
      <c r="P68" s="71"/>
      <c r="Q68" s="67"/>
      <c r="R68" s="67"/>
      <c r="S68" s="67"/>
      <c r="T68" s="67"/>
      <c r="U68" s="68"/>
    </row>
    <row r="69" spans="1:21" s="13" customFormat="1" ht="409.5" customHeight="1" x14ac:dyDescent="0.85">
      <c r="A69" s="70"/>
      <c r="B69" s="70"/>
      <c r="C69" s="70"/>
      <c r="D69" s="70"/>
      <c r="E69" s="70"/>
      <c r="F69" s="70"/>
      <c r="G69" s="71"/>
      <c r="H69" s="71"/>
      <c r="I69" s="70"/>
      <c r="J69" s="71"/>
      <c r="K69" s="69"/>
      <c r="L69" s="70"/>
      <c r="M69" s="71"/>
      <c r="N69" s="71"/>
      <c r="O69" s="71"/>
      <c r="P69" s="71"/>
      <c r="Q69" s="67"/>
      <c r="R69" s="67"/>
      <c r="S69" s="67"/>
      <c r="T69" s="67"/>
      <c r="U69" s="68"/>
    </row>
    <row r="70" spans="1:21" s="13" customFormat="1" ht="409.6" customHeight="1" x14ac:dyDescent="0.85">
      <c r="A70" s="70"/>
      <c r="B70" s="70"/>
      <c r="C70" s="70"/>
      <c r="D70" s="70"/>
      <c r="E70" s="70"/>
      <c r="F70" s="70"/>
      <c r="G70" s="71"/>
      <c r="H70" s="71"/>
      <c r="I70" s="70"/>
      <c r="J70" s="71"/>
      <c r="K70" s="69"/>
      <c r="L70" s="70"/>
      <c r="M70" s="71"/>
      <c r="N70" s="71"/>
      <c r="O70" s="71"/>
      <c r="P70" s="71"/>
      <c r="Q70" s="67"/>
      <c r="R70" s="67"/>
      <c r="S70" s="67"/>
      <c r="T70" s="67"/>
      <c r="U70" s="68"/>
    </row>
    <row r="71" spans="1:21" s="13" customFormat="1" ht="409.6" customHeight="1" x14ac:dyDescent="0.85">
      <c r="A71" s="70"/>
      <c r="B71" s="70"/>
      <c r="C71" s="70"/>
      <c r="D71" s="70"/>
      <c r="E71" s="70"/>
      <c r="F71" s="70"/>
      <c r="G71" s="71"/>
      <c r="H71" s="71"/>
      <c r="I71" s="70"/>
      <c r="J71" s="71"/>
      <c r="K71" s="69"/>
      <c r="L71" s="70"/>
      <c r="M71" s="71"/>
      <c r="N71" s="71"/>
      <c r="O71" s="71"/>
      <c r="P71" s="71"/>
      <c r="Q71" s="67"/>
      <c r="R71" s="67"/>
      <c r="S71" s="67"/>
      <c r="T71" s="67"/>
      <c r="U71" s="68"/>
    </row>
    <row r="72" spans="1:21" s="13" customFormat="1" ht="409.6" customHeight="1" x14ac:dyDescent="0.85">
      <c r="A72" s="70"/>
      <c r="B72" s="70"/>
      <c r="C72" s="70"/>
      <c r="D72" s="70"/>
      <c r="E72" s="70"/>
      <c r="F72" s="70"/>
      <c r="G72" s="71"/>
      <c r="H72" s="71"/>
      <c r="I72" s="70"/>
      <c r="J72" s="71"/>
      <c r="K72" s="69"/>
      <c r="L72" s="70"/>
      <c r="M72" s="71"/>
      <c r="N72" s="71"/>
      <c r="O72" s="71"/>
      <c r="P72" s="71"/>
      <c r="Q72" s="67"/>
      <c r="R72" s="67"/>
      <c r="S72" s="67"/>
      <c r="T72" s="67"/>
      <c r="U72" s="68"/>
    </row>
    <row r="73" spans="1:21" s="13" customFormat="1" ht="409.6" customHeight="1" x14ac:dyDescent="0.85">
      <c r="A73" s="70"/>
      <c r="B73" s="70"/>
      <c r="C73" s="70"/>
      <c r="D73" s="70"/>
      <c r="E73" s="70"/>
      <c r="F73" s="70"/>
      <c r="G73" s="71"/>
      <c r="H73" s="71"/>
      <c r="I73" s="70"/>
      <c r="J73" s="71"/>
      <c r="K73" s="69"/>
      <c r="L73" s="70"/>
      <c r="M73" s="71"/>
      <c r="N73" s="71"/>
      <c r="O73" s="71"/>
      <c r="P73" s="71"/>
      <c r="Q73" s="67"/>
      <c r="R73" s="67"/>
      <c r="S73" s="67"/>
      <c r="T73" s="67"/>
      <c r="U73" s="68"/>
    </row>
    <row r="74" spans="1:21" s="13" customFormat="1" ht="409.6" customHeight="1" x14ac:dyDescent="0.85">
      <c r="A74" s="62"/>
      <c r="B74" s="62"/>
      <c r="C74" s="62"/>
      <c r="D74" s="62"/>
      <c r="E74" s="62"/>
      <c r="F74" s="62"/>
      <c r="G74" s="64"/>
      <c r="H74" s="64"/>
      <c r="I74" s="62"/>
      <c r="J74" s="64"/>
      <c r="K74" s="66"/>
      <c r="L74" s="62"/>
      <c r="M74" s="64"/>
      <c r="N74" s="64"/>
      <c r="O74" s="64"/>
      <c r="P74" s="64"/>
      <c r="Q74" s="58"/>
      <c r="R74" s="58"/>
      <c r="S74" s="58"/>
      <c r="T74" s="58"/>
      <c r="U74" s="60"/>
    </row>
    <row r="75" spans="1:21" s="13" customFormat="1" ht="409.6" customHeight="1" x14ac:dyDescent="0.85">
      <c r="A75" s="61" t="s">
        <v>152</v>
      </c>
      <c r="B75" s="61" t="s">
        <v>153</v>
      </c>
      <c r="C75" s="61" t="s">
        <v>28</v>
      </c>
      <c r="D75" s="61" t="s">
        <v>28</v>
      </c>
      <c r="E75" s="61" t="s">
        <v>28</v>
      </c>
      <c r="F75" s="61" t="s">
        <v>28</v>
      </c>
      <c r="G75" s="63" t="s">
        <v>61</v>
      </c>
      <c r="H75" s="63" t="s">
        <v>60</v>
      </c>
      <c r="I75" s="61">
        <v>43941</v>
      </c>
      <c r="J75" s="63" t="s">
        <v>32</v>
      </c>
      <c r="K75" s="65">
        <v>232490.7</v>
      </c>
      <c r="L75" s="61" t="s">
        <v>27</v>
      </c>
      <c r="M75" s="63" t="s">
        <v>28</v>
      </c>
      <c r="N75" s="63" t="s">
        <v>192</v>
      </c>
      <c r="O75" s="63" t="s">
        <v>28</v>
      </c>
      <c r="P75" s="63" t="s">
        <v>28</v>
      </c>
      <c r="Q75" s="57" t="s">
        <v>240</v>
      </c>
      <c r="R75" s="57" t="str">
        <f t="shared" ref="R75:R78" si="4">Q75</f>
        <v xml:space="preserve">1º BM - R$ 31.922,96                  2º BM - R$ 16.759,53                     1º BM DO 1º T.A  - R$ 19.322,12                                    2º BM DO 1º T.A - R$ 22.497,52                                   3º BM - R$ 29.637,43                 4º BM - R$ 33.200,74                   3º BM DO 1º T.A - R$ 19.763,98                                        5º BM - R$ 16.280,92                            6º BM - R$ 10.377,34                         7º BM - R$ 49.492,14                             8º BM - R$ 9.951.01                  </v>
      </c>
      <c r="S75" s="57">
        <f>31922.96+16759.53+19322.15+22497.52+29637.43+33200.74+19763.98+16280.92+10377.34+49492.14+9951.01</f>
        <v>259205.72000000003</v>
      </c>
      <c r="T75" s="57">
        <f t="shared" ref="T75:T78" si="5">S75</f>
        <v>259205.72000000003</v>
      </c>
      <c r="U75" s="59" t="str">
        <f>L75</f>
        <v>EM ANDAMENTO</v>
      </c>
    </row>
    <row r="76" spans="1:21" s="13" customFormat="1" ht="409.6" customHeight="1" x14ac:dyDescent="0.85">
      <c r="A76" s="70"/>
      <c r="B76" s="70"/>
      <c r="C76" s="70"/>
      <c r="D76" s="70"/>
      <c r="E76" s="70"/>
      <c r="F76" s="70"/>
      <c r="G76" s="71"/>
      <c r="H76" s="71"/>
      <c r="I76" s="70"/>
      <c r="J76" s="71"/>
      <c r="K76" s="69"/>
      <c r="L76" s="70"/>
      <c r="M76" s="71"/>
      <c r="N76" s="71"/>
      <c r="O76" s="71"/>
      <c r="P76" s="71"/>
      <c r="Q76" s="67"/>
      <c r="R76" s="67"/>
      <c r="S76" s="67"/>
      <c r="T76" s="67"/>
      <c r="U76" s="68"/>
    </row>
    <row r="77" spans="1:21" s="13" customFormat="1" ht="409.6" customHeight="1" x14ac:dyDescent="0.85">
      <c r="A77" s="62"/>
      <c r="B77" s="62"/>
      <c r="C77" s="62"/>
      <c r="D77" s="62"/>
      <c r="E77" s="62"/>
      <c r="F77" s="62"/>
      <c r="G77" s="64"/>
      <c r="H77" s="64"/>
      <c r="I77" s="62"/>
      <c r="J77" s="64"/>
      <c r="K77" s="66"/>
      <c r="L77" s="62"/>
      <c r="M77" s="64"/>
      <c r="N77" s="64"/>
      <c r="O77" s="64"/>
      <c r="P77" s="64"/>
      <c r="Q77" s="58"/>
      <c r="R77" s="58"/>
      <c r="S77" s="58"/>
      <c r="T77" s="58"/>
      <c r="U77" s="60"/>
    </row>
    <row r="78" spans="1:21" s="13" customFormat="1" ht="409.6" customHeight="1" x14ac:dyDescent="0.85">
      <c r="A78" s="61" t="s">
        <v>156</v>
      </c>
      <c r="B78" s="61" t="s">
        <v>154</v>
      </c>
      <c r="C78" s="61" t="s">
        <v>28</v>
      </c>
      <c r="D78" s="61" t="s">
        <v>28</v>
      </c>
      <c r="E78" s="61" t="s">
        <v>28</v>
      </c>
      <c r="F78" s="61" t="s">
        <v>28</v>
      </c>
      <c r="G78" s="63" t="s">
        <v>58</v>
      </c>
      <c r="H78" s="63" t="s">
        <v>59</v>
      </c>
      <c r="I78" s="61">
        <v>44055</v>
      </c>
      <c r="J78" s="63" t="s">
        <v>95</v>
      </c>
      <c r="K78" s="65">
        <v>170000</v>
      </c>
      <c r="L78" s="61" t="s">
        <v>27</v>
      </c>
      <c r="M78" s="63" t="s">
        <v>32</v>
      </c>
      <c r="N78" s="63" t="s">
        <v>155</v>
      </c>
      <c r="O78" s="63" t="s">
        <v>28</v>
      </c>
      <c r="P78" s="63" t="s">
        <v>28</v>
      </c>
      <c r="Q78" s="57" t="s">
        <v>241</v>
      </c>
      <c r="R78" s="57" t="str">
        <f t="shared" si="4"/>
        <v xml:space="preserve">1º BM - R$ 23.819,63                   2º BM - R$ 25.429,83                       3º BM - R$ 6.581,45                       4º BM - R$ 10.742,16                  1º BM DO 1º T.A - R$ 14.540,91                                    2º BM DO 1º T.A - R$ 29.622,65                                          5º BM - R$ 17.070,96                                             6º BM - R$ 9.221,29                        7º BM - R$ 21.604,59                      3º BM DO 1º T.A - R$ 1.980,96                                 4º BM DO 1º T.A - R$ 2.400,47                                   8º BM - R$ 33.206,22                 9º BM - R$ 7.232,04                        </v>
      </c>
      <c r="S78" s="57">
        <f>23819.63+25429.83+6581.45+10742.16+14540.91+29622.65+17070.96+1980.96+9221.29+21604.59+2400.47+33206.22+7232.04</f>
        <v>203453.16</v>
      </c>
      <c r="T78" s="57">
        <f t="shared" si="5"/>
        <v>203453.16</v>
      </c>
      <c r="U78" s="59" t="s">
        <v>27</v>
      </c>
    </row>
    <row r="79" spans="1:21" s="13" customFormat="1" ht="409.6" customHeight="1" x14ac:dyDescent="0.85">
      <c r="A79" s="70"/>
      <c r="B79" s="70"/>
      <c r="C79" s="70"/>
      <c r="D79" s="70"/>
      <c r="E79" s="70"/>
      <c r="F79" s="70"/>
      <c r="G79" s="71"/>
      <c r="H79" s="71"/>
      <c r="I79" s="70"/>
      <c r="J79" s="71"/>
      <c r="K79" s="69"/>
      <c r="L79" s="70"/>
      <c r="M79" s="71"/>
      <c r="N79" s="71"/>
      <c r="O79" s="71"/>
      <c r="P79" s="71"/>
      <c r="Q79" s="67"/>
      <c r="R79" s="67"/>
      <c r="S79" s="67"/>
      <c r="T79" s="67"/>
      <c r="U79" s="68"/>
    </row>
    <row r="80" spans="1:21" s="13" customFormat="1" ht="409.6" customHeight="1" x14ac:dyDescent="0.85">
      <c r="A80" s="62"/>
      <c r="B80" s="62"/>
      <c r="C80" s="62"/>
      <c r="D80" s="62"/>
      <c r="E80" s="62"/>
      <c r="F80" s="62"/>
      <c r="G80" s="64"/>
      <c r="H80" s="64"/>
      <c r="I80" s="62"/>
      <c r="J80" s="64"/>
      <c r="K80" s="66"/>
      <c r="L80" s="62"/>
      <c r="M80" s="64"/>
      <c r="N80" s="64"/>
      <c r="O80" s="64"/>
      <c r="P80" s="64"/>
      <c r="Q80" s="58"/>
      <c r="R80" s="58"/>
      <c r="S80" s="58"/>
      <c r="T80" s="58"/>
      <c r="U80" s="60"/>
    </row>
    <row r="81" spans="1:21" s="13" customFormat="1" ht="409.6" customHeight="1" x14ac:dyDescent="0.85">
      <c r="A81" s="61" t="s">
        <v>157</v>
      </c>
      <c r="B81" s="61" t="s">
        <v>158</v>
      </c>
      <c r="C81" s="61" t="s">
        <v>28</v>
      </c>
      <c r="D81" s="61" t="s">
        <v>28</v>
      </c>
      <c r="E81" s="61" t="s">
        <v>28</v>
      </c>
      <c r="F81" s="61" t="s">
        <v>28</v>
      </c>
      <c r="G81" s="63" t="s">
        <v>58</v>
      </c>
      <c r="H81" s="63" t="s">
        <v>59</v>
      </c>
      <c r="I81" s="61">
        <v>44055</v>
      </c>
      <c r="J81" s="63" t="s">
        <v>95</v>
      </c>
      <c r="K81" s="65">
        <v>188000</v>
      </c>
      <c r="L81" s="61" t="s">
        <v>27</v>
      </c>
      <c r="M81" s="63" t="s">
        <v>28</v>
      </c>
      <c r="N81" s="63" t="s">
        <v>191</v>
      </c>
      <c r="O81" s="63" t="s">
        <v>28</v>
      </c>
      <c r="P81" s="63" t="s">
        <v>28</v>
      </c>
      <c r="Q81" s="57" t="s">
        <v>271</v>
      </c>
      <c r="R81" s="57" t="str">
        <f>Q81</f>
        <v>1º BM - R$ 43.932,12                       2º BM - R$ 6.540,49                        3º BM - R$ 23.449,91                                  1º BM DO 1º T.A - R$ 35.563,78                             2º BM DO 1º T.A - R$ 12.819,40                                   4º BM - R$ 9.314,62                                5º BM - R$ 7.048,60                        6º BM - R$ 26.590,94                       7º BM - R$ 36.714,91                       8º BM - R$ 4.206,56                   3º BM DO 1º T.A - R$ 7.481,59</v>
      </c>
      <c r="S81" s="57">
        <f>43932.12+6540.49+23449.91+35563.78+12819.4+9314.62+7048.6+25590.94+36714.91+4206.56+7481.59</f>
        <v>212662.92</v>
      </c>
      <c r="T81" s="57">
        <f t="shared" ref="T81" si="6">S81</f>
        <v>212662.92</v>
      </c>
      <c r="U81" s="59" t="s">
        <v>27</v>
      </c>
    </row>
    <row r="82" spans="1:21" s="13" customFormat="1" ht="409.6" customHeight="1" x14ac:dyDescent="0.85">
      <c r="A82" s="70"/>
      <c r="B82" s="70"/>
      <c r="C82" s="70"/>
      <c r="D82" s="70"/>
      <c r="E82" s="70"/>
      <c r="F82" s="70"/>
      <c r="G82" s="71"/>
      <c r="H82" s="71"/>
      <c r="I82" s="70"/>
      <c r="J82" s="71"/>
      <c r="K82" s="69"/>
      <c r="L82" s="70"/>
      <c r="M82" s="71"/>
      <c r="N82" s="71"/>
      <c r="O82" s="71"/>
      <c r="P82" s="71"/>
      <c r="Q82" s="67"/>
      <c r="R82" s="67"/>
      <c r="S82" s="67"/>
      <c r="T82" s="67"/>
      <c r="U82" s="68"/>
    </row>
    <row r="83" spans="1:21" s="13" customFormat="1" ht="237" customHeight="1" x14ac:dyDescent="0.85">
      <c r="A83" s="62"/>
      <c r="B83" s="62"/>
      <c r="C83" s="62"/>
      <c r="D83" s="62"/>
      <c r="E83" s="62"/>
      <c r="F83" s="62"/>
      <c r="G83" s="64"/>
      <c r="H83" s="64"/>
      <c r="I83" s="62"/>
      <c r="J83" s="64"/>
      <c r="K83" s="66"/>
      <c r="L83" s="62"/>
      <c r="M83" s="64"/>
      <c r="N83" s="64"/>
      <c r="O83" s="64"/>
      <c r="P83" s="64"/>
      <c r="Q83" s="58"/>
      <c r="R83" s="58"/>
      <c r="S83" s="58"/>
      <c r="T83" s="58"/>
      <c r="U83" s="60"/>
    </row>
    <row r="84" spans="1:21" s="13" customFormat="1" ht="409.6" customHeight="1" x14ac:dyDescent="0.85">
      <c r="A84" s="61" t="s">
        <v>159</v>
      </c>
      <c r="B84" s="61" t="s">
        <v>160</v>
      </c>
      <c r="C84" s="61" t="s">
        <v>28</v>
      </c>
      <c r="D84" s="61" t="s">
        <v>28</v>
      </c>
      <c r="E84" s="61" t="s">
        <v>28</v>
      </c>
      <c r="F84" s="61" t="s">
        <v>28</v>
      </c>
      <c r="G84" s="63" t="s">
        <v>84</v>
      </c>
      <c r="H84" s="63" t="s">
        <v>85</v>
      </c>
      <c r="I84" s="61">
        <v>43628</v>
      </c>
      <c r="J84" s="63" t="s">
        <v>161</v>
      </c>
      <c r="K84" s="65">
        <v>820573.28</v>
      </c>
      <c r="L84" s="61" t="s">
        <v>27</v>
      </c>
      <c r="M84" s="63" t="s">
        <v>28</v>
      </c>
      <c r="N84" s="63" t="s">
        <v>162</v>
      </c>
      <c r="O84" s="63" t="s">
        <v>28</v>
      </c>
      <c r="P84" s="63" t="s">
        <v>28</v>
      </c>
      <c r="Q84" s="57" t="s">
        <v>293</v>
      </c>
      <c r="R84" s="57" t="str">
        <f t="shared" ref="R84" si="7">Q84</f>
        <v>1º BM - R$ 87.401,36                    1º BM DO 1º T.A - R$ 86.020,28                             2º BM - R$ 123.089,91                            3º BM - R$ 122.750,98            4º BM - R$ 115.336,86                  5º BM - R$ 126.040,72                 6º BM - R$ 35.839,00            7º BM - R$ 28.787,26                  2º BM DO 3º TA - R$ 42.756,38</v>
      </c>
      <c r="S84" s="57">
        <f>87401.36+86020.28+123089.91+122750.98+115336.86+126040.72+35839+28787.26+42756.38</f>
        <v>768022.75</v>
      </c>
      <c r="T84" s="57">
        <f>S84</f>
        <v>768022.75</v>
      </c>
      <c r="U84" s="59" t="s">
        <v>27</v>
      </c>
    </row>
    <row r="85" spans="1:21" s="13" customFormat="1" ht="409.6" customHeight="1" x14ac:dyDescent="0.85">
      <c r="A85" s="62"/>
      <c r="B85" s="62"/>
      <c r="C85" s="62"/>
      <c r="D85" s="62"/>
      <c r="E85" s="62"/>
      <c r="F85" s="62"/>
      <c r="G85" s="64"/>
      <c r="H85" s="64"/>
      <c r="I85" s="62"/>
      <c r="J85" s="64"/>
      <c r="K85" s="66"/>
      <c r="L85" s="62"/>
      <c r="M85" s="64"/>
      <c r="N85" s="64"/>
      <c r="O85" s="64"/>
      <c r="P85" s="64"/>
      <c r="Q85" s="58"/>
      <c r="R85" s="58"/>
      <c r="S85" s="58"/>
      <c r="T85" s="58"/>
      <c r="U85" s="60"/>
    </row>
    <row r="86" spans="1:21" s="13" customFormat="1" ht="372" customHeight="1" x14ac:dyDescent="0.85">
      <c r="A86" s="61" t="s">
        <v>163</v>
      </c>
      <c r="B86" s="61" t="s">
        <v>220</v>
      </c>
      <c r="C86" s="61" t="s">
        <v>28</v>
      </c>
      <c r="D86" s="61" t="s">
        <v>28</v>
      </c>
      <c r="E86" s="61" t="s">
        <v>28</v>
      </c>
      <c r="F86" s="61" t="s">
        <v>28</v>
      </c>
      <c r="G86" s="63" t="s">
        <v>84</v>
      </c>
      <c r="H86" s="63" t="s">
        <v>85</v>
      </c>
      <c r="I86" s="61">
        <v>44013</v>
      </c>
      <c r="J86" s="63" t="s">
        <v>164</v>
      </c>
      <c r="K86" s="65">
        <v>349992.7</v>
      </c>
      <c r="L86" s="61" t="s">
        <v>27</v>
      </c>
      <c r="M86" s="63" t="s">
        <v>32</v>
      </c>
      <c r="N86" s="63" t="s">
        <v>28</v>
      </c>
      <c r="O86" s="63" t="s">
        <v>28</v>
      </c>
      <c r="P86" s="63" t="s">
        <v>28</v>
      </c>
      <c r="Q86" s="57" t="s">
        <v>272</v>
      </c>
      <c r="R86" s="57" t="str">
        <f t="shared" ref="R86" si="8">Q86</f>
        <v>1º BM - R$ 40.066,95                       2º BM - R$ 28.864,38                      3º BM - R$ 23.353,84                       4º BM - R$ 29.460,61                       5º BM - R$ 5.636,08                           6º BM - R$ 13.590,25                           7º BM - R$ 29.233,36                        8º BM - R$ 21.218,24                       1º BM DO 5º TA - R$ 22.477,14                         9º BM - R$ 11.063,67                                2º BM DO 5º TA - R$ 5.061,02</v>
      </c>
      <c r="S86" s="57">
        <f>40066.95+28864.38+23353.84+29460.61+5636.08+13590.25+29233.36+21218.24+22477.14+11063.67+5061.02</f>
        <v>230025.53999999998</v>
      </c>
      <c r="T86" s="57">
        <f>S86</f>
        <v>230025.53999999998</v>
      </c>
      <c r="U86" s="59" t="s">
        <v>27</v>
      </c>
    </row>
    <row r="87" spans="1:21" s="13" customFormat="1" ht="214.5" customHeight="1" x14ac:dyDescent="0.85">
      <c r="A87" s="70"/>
      <c r="B87" s="70"/>
      <c r="C87" s="70"/>
      <c r="D87" s="70"/>
      <c r="E87" s="70"/>
      <c r="F87" s="70"/>
      <c r="G87" s="71"/>
      <c r="H87" s="71"/>
      <c r="I87" s="70"/>
      <c r="J87" s="71"/>
      <c r="K87" s="69"/>
      <c r="L87" s="70"/>
      <c r="M87" s="71"/>
      <c r="N87" s="71"/>
      <c r="O87" s="71"/>
      <c r="P87" s="71"/>
      <c r="Q87" s="67"/>
      <c r="R87" s="67"/>
      <c r="S87" s="67"/>
      <c r="T87" s="67"/>
      <c r="U87" s="68"/>
    </row>
    <row r="88" spans="1:21" s="13" customFormat="1" ht="409.6" customHeight="1" x14ac:dyDescent="0.85">
      <c r="A88" s="62"/>
      <c r="B88" s="62"/>
      <c r="C88" s="62"/>
      <c r="D88" s="62"/>
      <c r="E88" s="62"/>
      <c r="F88" s="62"/>
      <c r="G88" s="64"/>
      <c r="H88" s="64"/>
      <c r="I88" s="62"/>
      <c r="J88" s="64"/>
      <c r="K88" s="66"/>
      <c r="L88" s="62"/>
      <c r="M88" s="64"/>
      <c r="N88" s="64"/>
      <c r="O88" s="64"/>
      <c r="P88" s="64"/>
      <c r="Q88" s="58"/>
      <c r="R88" s="58"/>
      <c r="S88" s="58"/>
      <c r="T88" s="58"/>
      <c r="U88" s="60"/>
    </row>
    <row r="89" spans="1:21" s="13" customFormat="1" ht="372" customHeight="1" x14ac:dyDescent="0.85">
      <c r="A89" s="61" t="s">
        <v>170</v>
      </c>
      <c r="B89" s="61" t="s">
        <v>171</v>
      </c>
      <c r="C89" s="61" t="s">
        <v>28</v>
      </c>
      <c r="D89" s="61" t="s">
        <v>28</v>
      </c>
      <c r="E89" s="61" t="s">
        <v>28</v>
      </c>
      <c r="F89" s="61" t="s">
        <v>28</v>
      </c>
      <c r="G89" s="63" t="s">
        <v>172</v>
      </c>
      <c r="H89" s="63" t="s">
        <v>173</v>
      </c>
      <c r="I89" s="61">
        <v>43815</v>
      </c>
      <c r="J89" s="63" t="s">
        <v>87</v>
      </c>
      <c r="K89" s="65">
        <v>1690388.82</v>
      </c>
      <c r="L89" s="61" t="str">
        <f>U89</f>
        <v>HOUVE DISTRATO (EM PROCESSO DE LICITAÇÃO)</v>
      </c>
      <c r="M89" s="63" t="s">
        <v>28</v>
      </c>
      <c r="N89" s="63" t="s">
        <v>218</v>
      </c>
      <c r="O89" s="63" t="s">
        <v>28</v>
      </c>
      <c r="P89" s="63" t="s">
        <v>28</v>
      </c>
      <c r="Q89" s="80" t="s">
        <v>273</v>
      </c>
      <c r="R89" s="57" t="str">
        <f>Q89</f>
        <v xml:space="preserve">1º BM - R$ 18.064,04                       2º BM - R$ 19.883.77                      3º BM - R$ 18.674,55                       4º BM - R$ 7.106,28                         5º BM - R$ 32.966,03                      6º BM - R$ 64.706,58                             1º BM DO 1º T.A - R$ 105.302,03                                  2º BM DO 1º T.A - R$ 24.164,20                                    3º BM DO 1º T.A - R$ 47.345,15                                          4º BM DO 1º T.A - R$ 36.354,85                                           7º BM - R$ 97.614,45                         5º BM DO 1º T.A - R$ 15.870,27                                        6º BM DO 1º T.A - R$ 9.282,42                                            8º BM - R$ 25.559,22                       9º BM - R$ 6.198,77                       10º BM - R$ 43.905,89                    11º BM - R$ 25.671,24                     1º BM DO 3º T.A - R$ 19.924,53                                             2º BM DO 3º T.A - R$ 20.289,60                                        3º BM DO 3º T.A - R$ 12.027,62                                    12º BM - R$ 14.023,29                  13º BM - R$ 95.408,76                               14º BM - R$ 21.399,19                     15º BM - R$ 36.752,88                          16º BM - R$ 25.344,40                    1º BM DO 6º T.A - R$ 68.064,35               4º BM DO 3º T.A - R$ 3.706,45                         5º BM DO 3º T.A - R$ 9.457,39                            6º BM DO 3º T.A - R$ 9.724,51              </v>
      </c>
      <c r="S89" s="57">
        <f>18064.04+19883.77+18674.55+7106.28+32966.03+64706.58+105302.03+24164.2+47345.15+36354.85+97614.45+15870.27+9282.42+25559.22+6198.77+43905.89+25671.24+19924.53+20289.6+12027.62+14023.29+95408.76+21399.19+36752.88+25344.4+68064.35+3706.45+9457.39+9724.51</f>
        <v>934792.71000000008</v>
      </c>
      <c r="T89" s="80">
        <f t="shared" ref="T89" si="9">S89</f>
        <v>934792.71000000008</v>
      </c>
      <c r="U89" s="83" t="s">
        <v>178</v>
      </c>
    </row>
    <row r="90" spans="1:21" s="13" customFormat="1" ht="409.6" customHeight="1" x14ac:dyDescent="0.85">
      <c r="A90" s="70"/>
      <c r="B90" s="70"/>
      <c r="C90" s="70"/>
      <c r="D90" s="70"/>
      <c r="E90" s="70"/>
      <c r="F90" s="70"/>
      <c r="G90" s="71"/>
      <c r="H90" s="71"/>
      <c r="I90" s="70"/>
      <c r="J90" s="71"/>
      <c r="K90" s="69"/>
      <c r="L90" s="70"/>
      <c r="M90" s="71"/>
      <c r="N90" s="71"/>
      <c r="O90" s="71"/>
      <c r="P90" s="71"/>
      <c r="Q90" s="81"/>
      <c r="R90" s="67"/>
      <c r="S90" s="67"/>
      <c r="T90" s="81"/>
      <c r="U90" s="84"/>
    </row>
    <row r="91" spans="1:21" s="13" customFormat="1" ht="409.6" customHeight="1" x14ac:dyDescent="0.85">
      <c r="A91" s="70"/>
      <c r="B91" s="70"/>
      <c r="C91" s="70"/>
      <c r="D91" s="70"/>
      <c r="E91" s="70"/>
      <c r="F91" s="70"/>
      <c r="G91" s="71"/>
      <c r="H91" s="71"/>
      <c r="I91" s="70"/>
      <c r="J91" s="71"/>
      <c r="K91" s="69"/>
      <c r="L91" s="70"/>
      <c r="M91" s="71"/>
      <c r="N91" s="71"/>
      <c r="O91" s="71"/>
      <c r="P91" s="71"/>
      <c r="Q91" s="81"/>
      <c r="R91" s="67"/>
      <c r="S91" s="67"/>
      <c r="T91" s="81"/>
      <c r="U91" s="84"/>
    </row>
    <row r="92" spans="1:21" s="13" customFormat="1" ht="409.6" customHeight="1" x14ac:dyDescent="0.85">
      <c r="A92" s="70"/>
      <c r="B92" s="70"/>
      <c r="C92" s="70"/>
      <c r="D92" s="70"/>
      <c r="E92" s="70"/>
      <c r="F92" s="70"/>
      <c r="G92" s="71"/>
      <c r="H92" s="71"/>
      <c r="I92" s="70"/>
      <c r="J92" s="71"/>
      <c r="K92" s="69"/>
      <c r="L92" s="70"/>
      <c r="M92" s="71"/>
      <c r="N92" s="71"/>
      <c r="O92" s="71"/>
      <c r="P92" s="71"/>
      <c r="Q92" s="81"/>
      <c r="R92" s="67"/>
      <c r="S92" s="67"/>
      <c r="T92" s="81"/>
      <c r="U92" s="84"/>
    </row>
    <row r="93" spans="1:21" s="13" customFormat="1" ht="409.6" customHeight="1" x14ac:dyDescent="0.85">
      <c r="A93" s="70"/>
      <c r="B93" s="70"/>
      <c r="C93" s="70"/>
      <c r="D93" s="70"/>
      <c r="E93" s="70"/>
      <c r="F93" s="70"/>
      <c r="G93" s="71"/>
      <c r="H93" s="71"/>
      <c r="I93" s="70"/>
      <c r="J93" s="71"/>
      <c r="K93" s="69"/>
      <c r="L93" s="70"/>
      <c r="M93" s="71"/>
      <c r="N93" s="71"/>
      <c r="O93" s="71"/>
      <c r="P93" s="71"/>
      <c r="Q93" s="81"/>
      <c r="R93" s="67"/>
      <c r="S93" s="67"/>
      <c r="T93" s="81"/>
      <c r="U93" s="84"/>
    </row>
    <row r="94" spans="1:21" s="13" customFormat="1" ht="409.6" customHeight="1" x14ac:dyDescent="0.85">
      <c r="A94" s="70"/>
      <c r="B94" s="70"/>
      <c r="C94" s="70"/>
      <c r="D94" s="70"/>
      <c r="E94" s="70"/>
      <c r="F94" s="70"/>
      <c r="G94" s="71"/>
      <c r="H94" s="71"/>
      <c r="I94" s="70"/>
      <c r="J94" s="71"/>
      <c r="K94" s="69"/>
      <c r="L94" s="70"/>
      <c r="M94" s="71"/>
      <c r="N94" s="71"/>
      <c r="O94" s="71"/>
      <c r="P94" s="71"/>
      <c r="Q94" s="81"/>
      <c r="R94" s="67"/>
      <c r="S94" s="67"/>
      <c r="T94" s="81"/>
      <c r="U94" s="84"/>
    </row>
    <row r="95" spans="1:21" s="13" customFormat="1" ht="409.5" customHeight="1" x14ac:dyDescent="0.85">
      <c r="A95" s="62"/>
      <c r="B95" s="62"/>
      <c r="C95" s="62"/>
      <c r="D95" s="62"/>
      <c r="E95" s="62"/>
      <c r="F95" s="62"/>
      <c r="G95" s="64"/>
      <c r="H95" s="64"/>
      <c r="I95" s="62"/>
      <c r="J95" s="64"/>
      <c r="K95" s="66"/>
      <c r="L95" s="62"/>
      <c r="M95" s="64"/>
      <c r="N95" s="64"/>
      <c r="O95" s="64"/>
      <c r="P95" s="64"/>
      <c r="Q95" s="82"/>
      <c r="R95" s="58"/>
      <c r="S95" s="58"/>
      <c r="T95" s="82"/>
      <c r="U95" s="85"/>
    </row>
    <row r="96" spans="1:21" s="13" customFormat="1" ht="409.6" customHeight="1" x14ac:dyDescent="0.85">
      <c r="A96" s="61" t="s">
        <v>176</v>
      </c>
      <c r="B96" s="61" t="s">
        <v>177</v>
      </c>
      <c r="C96" s="61" t="s">
        <v>28</v>
      </c>
      <c r="D96" s="61" t="s">
        <v>28</v>
      </c>
      <c r="E96" s="61" t="s">
        <v>28</v>
      </c>
      <c r="F96" s="61" t="s">
        <v>28</v>
      </c>
      <c r="G96" s="63" t="s">
        <v>58</v>
      </c>
      <c r="H96" s="63" t="s">
        <v>59</v>
      </c>
      <c r="I96" s="61">
        <v>44130</v>
      </c>
      <c r="J96" s="63" t="s">
        <v>142</v>
      </c>
      <c r="K96" s="65">
        <v>616885.31999999995</v>
      </c>
      <c r="L96" s="61" t="str">
        <f>U96</f>
        <v>EM ANDAMENTO</v>
      </c>
      <c r="M96" s="63" t="s">
        <v>164</v>
      </c>
      <c r="N96" s="63" t="s">
        <v>242</v>
      </c>
      <c r="O96" s="63" t="s">
        <v>28</v>
      </c>
      <c r="P96" s="63" t="s">
        <v>28</v>
      </c>
      <c r="Q96" s="57" t="s">
        <v>294</v>
      </c>
      <c r="R96" s="57" t="str">
        <f>Q96</f>
        <v>1º BM - R$ 24.661,48                  2º BM - R$ 8.898,79                     3º BM - R$ 31.769,99                  4º BM - R$ 15.271,65                                 5º BM - R$ 50.471,06                 6º BM - R$ 10.772,60                 7º BM - R$ 23.506,12                  8º BM - R$ 63.837,81                 9º BM - R$ 59.346,44                            10º BM - R$ 38.616,42                            11º BM - R$ 19.310,50                             12º BM - R$ 6.551,25                             13º BM - R$ 21.152,18                           14º BM - R$ 21.894,78                            15º BM - R$ 16.127,59                            1º BM  DO 1º TA - R$ 15.671,10                                2º BM  DO 1º TA - R$ 2.851,74                             3º BM  DO 1º TA - R$ 1.369,93                             4º BM  DO 1º TA - R$ 18.096,02                            5º BM  DO 1º TA - R$ 1.283,63                                     16º BM - R$ 17.667,62                      17º BM - R$ 82.120,53               18º BM - R$ 101.088,26             6º BM  DO 1º TA - R$ 58.390,93                            1º BM  DO 3º TA - R$ 22.585,54</v>
      </c>
      <c r="S96" s="57">
        <f>24661.48+8898.79+31769.99+15271.65+50471.06+10772.6+23506.12+63837.81+59346.44+38616.42+19310.5+6551.25+21152.18+21894.78+16127.59+15671.1+2851.74+1369.93+18096.02+1283.63+17667.62+82120.53+101088.26+58390.93+22585.54</f>
        <v>733313.96000000008</v>
      </c>
      <c r="T96" s="57">
        <f>S96</f>
        <v>733313.96000000008</v>
      </c>
      <c r="U96" s="59" t="s">
        <v>27</v>
      </c>
    </row>
    <row r="97" spans="1:21" s="13" customFormat="1" ht="297" customHeight="1" x14ac:dyDescent="0.85">
      <c r="A97" s="70"/>
      <c r="B97" s="70"/>
      <c r="C97" s="70"/>
      <c r="D97" s="70"/>
      <c r="E97" s="70"/>
      <c r="F97" s="70"/>
      <c r="G97" s="71"/>
      <c r="H97" s="71"/>
      <c r="I97" s="70"/>
      <c r="J97" s="71"/>
      <c r="K97" s="69"/>
      <c r="L97" s="70"/>
      <c r="M97" s="71"/>
      <c r="N97" s="71"/>
      <c r="O97" s="71"/>
      <c r="P97" s="71"/>
      <c r="Q97" s="67"/>
      <c r="R97" s="67"/>
      <c r="S97" s="67"/>
      <c r="T97" s="67"/>
      <c r="U97" s="68"/>
    </row>
    <row r="98" spans="1:21" s="13" customFormat="1" ht="409.6" customHeight="1" x14ac:dyDescent="0.85">
      <c r="A98" s="70"/>
      <c r="B98" s="70"/>
      <c r="C98" s="70"/>
      <c r="D98" s="70"/>
      <c r="E98" s="70"/>
      <c r="F98" s="70"/>
      <c r="G98" s="71"/>
      <c r="H98" s="71"/>
      <c r="I98" s="70"/>
      <c r="J98" s="71"/>
      <c r="K98" s="69"/>
      <c r="L98" s="70"/>
      <c r="M98" s="71"/>
      <c r="N98" s="71"/>
      <c r="O98" s="71"/>
      <c r="P98" s="71"/>
      <c r="Q98" s="67"/>
      <c r="R98" s="67"/>
      <c r="S98" s="67"/>
      <c r="T98" s="67"/>
      <c r="U98" s="68"/>
    </row>
    <row r="99" spans="1:21" s="13" customFormat="1" ht="409.6" customHeight="1" x14ac:dyDescent="0.85">
      <c r="A99" s="70"/>
      <c r="B99" s="70"/>
      <c r="C99" s="70"/>
      <c r="D99" s="70"/>
      <c r="E99" s="70"/>
      <c r="F99" s="70"/>
      <c r="G99" s="71"/>
      <c r="H99" s="71"/>
      <c r="I99" s="70"/>
      <c r="J99" s="71"/>
      <c r="K99" s="69"/>
      <c r="L99" s="70"/>
      <c r="M99" s="71"/>
      <c r="N99" s="71"/>
      <c r="O99" s="71"/>
      <c r="P99" s="71"/>
      <c r="Q99" s="67"/>
      <c r="R99" s="67"/>
      <c r="S99" s="67"/>
      <c r="T99" s="67"/>
      <c r="U99" s="68"/>
    </row>
    <row r="100" spans="1:21" s="13" customFormat="1" ht="409.6" customHeight="1" x14ac:dyDescent="0.85">
      <c r="A100" s="62"/>
      <c r="B100" s="62"/>
      <c r="C100" s="62"/>
      <c r="D100" s="62"/>
      <c r="E100" s="62"/>
      <c r="F100" s="62"/>
      <c r="G100" s="64"/>
      <c r="H100" s="64"/>
      <c r="I100" s="62"/>
      <c r="J100" s="64"/>
      <c r="K100" s="66"/>
      <c r="L100" s="62"/>
      <c r="M100" s="64"/>
      <c r="N100" s="64"/>
      <c r="O100" s="64"/>
      <c r="P100" s="64"/>
      <c r="Q100" s="58"/>
      <c r="R100" s="58"/>
      <c r="S100" s="58"/>
      <c r="T100" s="58"/>
      <c r="U100" s="60"/>
    </row>
    <row r="101" spans="1:21" s="13" customFormat="1" ht="409.6" customHeight="1" x14ac:dyDescent="0.85">
      <c r="A101" s="15" t="s">
        <v>193</v>
      </c>
      <c r="B101" s="55" t="s">
        <v>194</v>
      </c>
      <c r="C101" s="55" t="s">
        <v>28</v>
      </c>
      <c r="D101" s="55" t="s">
        <v>28</v>
      </c>
      <c r="E101" s="55" t="s">
        <v>28</v>
      </c>
      <c r="F101" s="55" t="s">
        <v>28</v>
      </c>
      <c r="G101" s="14" t="s">
        <v>58</v>
      </c>
      <c r="H101" s="14" t="s">
        <v>59</v>
      </c>
      <c r="I101" s="55">
        <v>44102</v>
      </c>
      <c r="J101" s="55" t="s">
        <v>95</v>
      </c>
      <c r="K101" s="56">
        <v>94832.18</v>
      </c>
      <c r="L101" s="55" t="str">
        <f t="shared" ref="L101:L116" si="10">U101</f>
        <v>FINALIZADA</v>
      </c>
      <c r="M101" s="54" t="s">
        <v>28</v>
      </c>
      <c r="N101" s="54" t="s">
        <v>28</v>
      </c>
      <c r="O101" s="16" t="s">
        <v>28</v>
      </c>
      <c r="P101" s="16" t="s">
        <v>28</v>
      </c>
      <c r="Q101" s="52" t="s">
        <v>221</v>
      </c>
      <c r="R101" s="14" t="str">
        <f t="shared" ref="R101:R116" si="11">Q101</f>
        <v xml:space="preserve">1º BM - R$ 49.144,67              2º BM - R$ 40.257,59                    </v>
      </c>
      <c r="S101" s="52">
        <f>49144.67+40257.59</f>
        <v>89402.26</v>
      </c>
      <c r="T101" s="52">
        <f t="shared" ref="T101:T116" si="12">S101</f>
        <v>89402.26</v>
      </c>
      <c r="U101" s="53" t="s">
        <v>51</v>
      </c>
    </row>
    <row r="102" spans="1:21" s="13" customFormat="1" ht="409.6" customHeight="1" x14ac:dyDescent="0.85">
      <c r="A102" s="15" t="s">
        <v>180</v>
      </c>
      <c r="B102" s="55" t="s">
        <v>183</v>
      </c>
      <c r="C102" s="55" t="s">
        <v>28</v>
      </c>
      <c r="D102" s="55" t="s">
        <v>28</v>
      </c>
      <c r="E102" s="55" t="s">
        <v>28</v>
      </c>
      <c r="F102" s="55" t="s">
        <v>28</v>
      </c>
      <c r="G102" s="14" t="s">
        <v>47</v>
      </c>
      <c r="H102" s="14" t="s">
        <v>48</v>
      </c>
      <c r="I102" s="55">
        <v>44174</v>
      </c>
      <c r="J102" s="55" t="s">
        <v>195</v>
      </c>
      <c r="K102" s="56">
        <v>2290000</v>
      </c>
      <c r="L102" s="55" t="str">
        <f>U102</f>
        <v>HOUVE DISTRATO (EM PROCESSO DE LICITAÇÃO)</v>
      </c>
      <c r="M102" s="54" t="s">
        <v>28</v>
      </c>
      <c r="N102" s="54" t="s">
        <v>28</v>
      </c>
      <c r="O102" s="16" t="s">
        <v>28</v>
      </c>
      <c r="P102" s="16" t="s">
        <v>28</v>
      </c>
      <c r="Q102" s="52" t="s">
        <v>230</v>
      </c>
      <c r="R102" s="14" t="str">
        <f t="shared" si="11"/>
        <v xml:space="preserve">1º BM - R$ 46.753,87          1º BM - R$ 98.660,99             2º BM - R$ 7.435,56                2º BM - R$ 79.980,03              </v>
      </c>
      <c r="S102" s="52">
        <f>46753.87+98660.99+7435.56+79980.03</f>
        <v>232830.45</v>
      </c>
      <c r="T102" s="52">
        <f t="shared" si="12"/>
        <v>232830.45</v>
      </c>
      <c r="U102" s="53" t="s">
        <v>178</v>
      </c>
    </row>
    <row r="103" spans="1:21" s="13" customFormat="1" ht="409.5" customHeight="1" x14ac:dyDescent="0.85">
      <c r="A103" s="15" t="s">
        <v>196</v>
      </c>
      <c r="B103" s="55" t="s">
        <v>197</v>
      </c>
      <c r="C103" s="55" t="s">
        <v>28</v>
      </c>
      <c r="D103" s="55" t="s">
        <v>28</v>
      </c>
      <c r="E103" s="55" t="s">
        <v>28</v>
      </c>
      <c r="F103" s="55" t="s">
        <v>28</v>
      </c>
      <c r="G103" s="14" t="s">
        <v>198</v>
      </c>
      <c r="H103" s="14" t="s">
        <v>199</v>
      </c>
      <c r="I103" s="55">
        <v>44214</v>
      </c>
      <c r="J103" s="55" t="s">
        <v>95</v>
      </c>
      <c r="K103" s="56">
        <v>88100</v>
      </c>
      <c r="L103" s="55" t="str">
        <f t="shared" si="10"/>
        <v>FINALIZADA</v>
      </c>
      <c r="M103" s="54" t="s">
        <v>28</v>
      </c>
      <c r="N103" s="54" t="s">
        <v>200</v>
      </c>
      <c r="O103" s="16" t="s">
        <v>28</v>
      </c>
      <c r="P103" s="16" t="s">
        <v>28</v>
      </c>
      <c r="Q103" s="52" t="s">
        <v>243</v>
      </c>
      <c r="R103" s="14" t="str">
        <f t="shared" si="11"/>
        <v xml:space="preserve">1º BM - R$ 26.253,34                 2º BM - R$ 18.157,59                  3º BM - R$ 13.118,26                           4º BM - R$ 13.960,55                                       5º BM - R$ 14.672,19     </v>
      </c>
      <c r="S103" s="52">
        <f>26253.34+18157.59+13118.26+13960.55+14672.19</f>
        <v>86161.930000000008</v>
      </c>
      <c r="T103" s="52">
        <f t="shared" si="12"/>
        <v>86161.930000000008</v>
      </c>
      <c r="U103" s="53" t="s">
        <v>51</v>
      </c>
    </row>
    <row r="104" spans="1:21" s="143" customFormat="1" ht="409.6" customHeight="1" x14ac:dyDescent="0.85">
      <c r="A104" s="61" t="s">
        <v>201</v>
      </c>
      <c r="B104" s="61" t="s">
        <v>202</v>
      </c>
      <c r="C104" s="61" t="s">
        <v>28</v>
      </c>
      <c r="D104" s="61" t="s">
        <v>28</v>
      </c>
      <c r="E104" s="61" t="s">
        <v>28</v>
      </c>
      <c r="F104" s="61" t="s">
        <v>28</v>
      </c>
      <c r="G104" s="63" t="s">
        <v>204</v>
      </c>
      <c r="H104" s="63" t="s">
        <v>203</v>
      </c>
      <c r="I104" s="61">
        <v>44270</v>
      </c>
      <c r="J104" s="63" t="s">
        <v>142</v>
      </c>
      <c r="K104" s="65">
        <v>343700</v>
      </c>
      <c r="L104" s="61" t="str">
        <f t="shared" si="10"/>
        <v>EM ANDAMENTO</v>
      </c>
      <c r="M104" s="63" t="s">
        <v>28</v>
      </c>
      <c r="N104" s="63" t="s">
        <v>222</v>
      </c>
      <c r="O104" s="63" t="s">
        <v>28</v>
      </c>
      <c r="P104" s="63" t="s">
        <v>28</v>
      </c>
      <c r="Q104" s="57" t="s">
        <v>274</v>
      </c>
      <c r="R104" s="57" t="str">
        <f t="shared" si="11"/>
        <v xml:space="preserve">1º BM - R$ 20.394,63                    2º BM - R$ 20.572,35                  3º BM - R$ 3.690,88                    1º BM DO 1º T.A - R$ 42.878,49                                      2º BM DO 1º T.A - R$ 14.371,43                                     3º BM DO 1º T.A - R$ 1.859,52                                 4º BM DO 1º T.A - R$ 1.641,15                           4º BM - R$ 11.778,44                                       5º BM - R$ 12.232,03                                                  6º BM - R$ 7.249,17                                  7º BM - R$ 8.244,90                  8º BM - R$ 1.531,79                                5º BM DO 1º T.A - R$ 1.144,97                          </v>
      </c>
      <c r="S104" s="57">
        <f>20394.63+20572.35+3690.88+42878.49+14371.43+1859.52+1641.15+11778.44+12232.03+7249.17+8244.9+1531.79+1144.97</f>
        <v>147589.75</v>
      </c>
      <c r="T104" s="57">
        <f t="shared" si="12"/>
        <v>147589.75</v>
      </c>
      <c r="U104" s="59" t="s">
        <v>27</v>
      </c>
    </row>
    <row r="105" spans="1:21" s="13" customFormat="1" ht="409.6" customHeight="1" x14ac:dyDescent="0.85">
      <c r="A105" s="70"/>
      <c r="B105" s="70"/>
      <c r="C105" s="70"/>
      <c r="D105" s="70"/>
      <c r="E105" s="70"/>
      <c r="F105" s="70"/>
      <c r="G105" s="71"/>
      <c r="H105" s="71"/>
      <c r="I105" s="70"/>
      <c r="J105" s="71"/>
      <c r="K105" s="69"/>
      <c r="L105" s="70"/>
      <c r="M105" s="71"/>
      <c r="N105" s="71"/>
      <c r="O105" s="71"/>
      <c r="P105" s="71"/>
      <c r="Q105" s="67"/>
      <c r="R105" s="67"/>
      <c r="S105" s="67"/>
      <c r="T105" s="67"/>
      <c r="U105" s="68"/>
    </row>
    <row r="106" spans="1:21" s="13" customFormat="1" ht="409.6" customHeight="1" x14ac:dyDescent="0.85">
      <c r="A106" s="62"/>
      <c r="B106" s="62"/>
      <c r="C106" s="62"/>
      <c r="D106" s="62"/>
      <c r="E106" s="62"/>
      <c r="F106" s="62"/>
      <c r="G106" s="64"/>
      <c r="H106" s="64"/>
      <c r="I106" s="62"/>
      <c r="J106" s="64"/>
      <c r="K106" s="66"/>
      <c r="L106" s="62"/>
      <c r="M106" s="64"/>
      <c r="N106" s="64"/>
      <c r="O106" s="64"/>
      <c r="P106" s="64"/>
      <c r="Q106" s="58"/>
      <c r="R106" s="58"/>
      <c r="S106" s="58"/>
      <c r="T106" s="58"/>
      <c r="U106" s="60"/>
    </row>
    <row r="107" spans="1:21" s="13" customFormat="1" ht="409.5" customHeight="1" x14ac:dyDescent="0.85">
      <c r="A107" s="61" t="s">
        <v>205</v>
      </c>
      <c r="B107" s="61" t="s">
        <v>216</v>
      </c>
      <c r="C107" s="61" t="s">
        <v>28</v>
      </c>
      <c r="D107" s="61" t="s">
        <v>28</v>
      </c>
      <c r="E107" s="61" t="s">
        <v>28</v>
      </c>
      <c r="F107" s="61" t="s">
        <v>28</v>
      </c>
      <c r="G107" s="63" t="s">
        <v>58</v>
      </c>
      <c r="H107" s="63" t="s">
        <v>59</v>
      </c>
      <c r="I107" s="61">
        <v>44335</v>
      </c>
      <c r="J107" s="63" t="s">
        <v>142</v>
      </c>
      <c r="K107" s="65">
        <v>859999.93</v>
      </c>
      <c r="L107" s="61" t="str">
        <f t="shared" si="10"/>
        <v>EM ANDAMENTO</v>
      </c>
      <c r="M107" s="63" t="s">
        <v>28</v>
      </c>
      <c r="N107" s="63" t="s">
        <v>275</v>
      </c>
      <c r="O107" s="63" t="s">
        <v>28</v>
      </c>
      <c r="P107" s="63" t="s">
        <v>28</v>
      </c>
      <c r="Q107" s="57" t="s">
        <v>295</v>
      </c>
      <c r="R107" s="57" t="str">
        <f t="shared" si="11"/>
        <v>1º BM - R$ 83.856,79                         2º BM - R$ 73.615,17                         3º BM - R$ 76.839,61                          4º BM - R$ 77.361,58                           5º BM - R$ 79.768,87                        6º BM - R$ 77.735,14                             7º BM - R$ 78.337,58                  8º BM - R$ 72.941,35               9º BM - R$ 78.978,29                  10º BM - R$ 74.862,22                   11º BM - R$ 57.648,64                   12º BM - R$ 25.200,57                   1º BM DO 1º TA - R$ 19.506,56                              1º BM DO 2º TA - R$ 48.017,64                                2º BM DO 2º TA - R$ 71.491,32                                 3º BM DO 2º TA - R$ 76.514,80                            4º BM DO 2º TA - R$ 71.388,45                             5º BM DO 2º TA - R$ 72.966,75                                          6º BM DO 2º TA - R$ 71.986,94                                             7º BM DO 2º TA - R$ 72.381,28                                     8º BM DO 2º TA - R$ 71.792,63</v>
      </c>
      <c r="S107" s="57">
        <f>83856.79+73615.17+76839.61+77361.58+79768.87+77735.14+78337.58+72941.35+78978.29+74862.22+57648.64+25200.57+19506.56+48017.64+71491.32+76514.8+71388.45+72966.75+71986.94+72381.28+71792.63</f>
        <v>1433192.1800000002</v>
      </c>
      <c r="T107" s="57">
        <f t="shared" si="12"/>
        <v>1433192.1800000002</v>
      </c>
      <c r="U107" s="59" t="s">
        <v>27</v>
      </c>
    </row>
    <row r="108" spans="1:21" s="13" customFormat="1" ht="409.5" customHeight="1" x14ac:dyDescent="0.85">
      <c r="A108" s="70"/>
      <c r="B108" s="70"/>
      <c r="C108" s="70"/>
      <c r="D108" s="70"/>
      <c r="E108" s="70"/>
      <c r="F108" s="70"/>
      <c r="G108" s="71"/>
      <c r="H108" s="71"/>
      <c r="I108" s="70"/>
      <c r="J108" s="71"/>
      <c r="K108" s="69"/>
      <c r="L108" s="70"/>
      <c r="M108" s="71"/>
      <c r="N108" s="71"/>
      <c r="O108" s="71"/>
      <c r="P108" s="71"/>
      <c r="Q108" s="67"/>
      <c r="R108" s="67"/>
      <c r="S108" s="67"/>
      <c r="T108" s="67"/>
      <c r="U108" s="68"/>
    </row>
    <row r="109" spans="1:21" s="13" customFormat="1" ht="409.5" customHeight="1" x14ac:dyDescent="0.85">
      <c r="A109" s="70"/>
      <c r="B109" s="70"/>
      <c r="C109" s="70"/>
      <c r="D109" s="70"/>
      <c r="E109" s="70"/>
      <c r="F109" s="70"/>
      <c r="G109" s="71"/>
      <c r="H109" s="71"/>
      <c r="I109" s="70"/>
      <c r="J109" s="71"/>
      <c r="K109" s="69"/>
      <c r="L109" s="70"/>
      <c r="M109" s="71"/>
      <c r="N109" s="71"/>
      <c r="O109" s="71"/>
      <c r="P109" s="71"/>
      <c r="Q109" s="67"/>
      <c r="R109" s="67"/>
      <c r="S109" s="67"/>
      <c r="T109" s="67"/>
      <c r="U109" s="68"/>
    </row>
    <row r="110" spans="1:21" s="13" customFormat="1" ht="409.5" customHeight="1" x14ac:dyDescent="0.85">
      <c r="A110" s="70"/>
      <c r="B110" s="70"/>
      <c r="C110" s="70"/>
      <c r="D110" s="70"/>
      <c r="E110" s="70"/>
      <c r="F110" s="70"/>
      <c r="G110" s="71"/>
      <c r="H110" s="71"/>
      <c r="I110" s="70"/>
      <c r="J110" s="71"/>
      <c r="K110" s="69"/>
      <c r="L110" s="70"/>
      <c r="M110" s="71"/>
      <c r="N110" s="71"/>
      <c r="O110" s="71"/>
      <c r="P110" s="71"/>
      <c r="Q110" s="67"/>
      <c r="R110" s="67"/>
      <c r="S110" s="67"/>
      <c r="T110" s="67"/>
      <c r="U110" s="68"/>
    </row>
    <row r="111" spans="1:21" s="13" customFormat="1" ht="409.6" customHeight="1" x14ac:dyDescent="0.85">
      <c r="A111" s="62"/>
      <c r="B111" s="62"/>
      <c r="C111" s="62"/>
      <c r="D111" s="62"/>
      <c r="E111" s="62"/>
      <c r="F111" s="62"/>
      <c r="G111" s="64"/>
      <c r="H111" s="64"/>
      <c r="I111" s="62"/>
      <c r="J111" s="64"/>
      <c r="K111" s="66"/>
      <c r="L111" s="62"/>
      <c r="M111" s="64"/>
      <c r="N111" s="64"/>
      <c r="O111" s="64"/>
      <c r="P111" s="64"/>
      <c r="Q111" s="58"/>
      <c r="R111" s="58"/>
      <c r="S111" s="58"/>
      <c r="T111" s="58"/>
      <c r="U111" s="60"/>
    </row>
    <row r="112" spans="1:21" s="13" customFormat="1" ht="409.5" customHeight="1" x14ac:dyDescent="0.85">
      <c r="A112" s="61" t="s">
        <v>207</v>
      </c>
      <c r="B112" s="61" t="s">
        <v>206</v>
      </c>
      <c r="C112" s="61" t="s">
        <v>28</v>
      </c>
      <c r="D112" s="61" t="s">
        <v>28</v>
      </c>
      <c r="E112" s="61" t="s">
        <v>28</v>
      </c>
      <c r="F112" s="61" t="s">
        <v>28</v>
      </c>
      <c r="G112" s="63" t="s">
        <v>168</v>
      </c>
      <c r="H112" s="63" t="s">
        <v>169</v>
      </c>
      <c r="I112" s="61">
        <v>44299</v>
      </c>
      <c r="J112" s="63" t="s">
        <v>151</v>
      </c>
      <c r="K112" s="65">
        <v>612217.4</v>
      </c>
      <c r="L112" s="61" t="str">
        <f t="shared" si="10"/>
        <v>EM ANDAMENTO</v>
      </c>
      <c r="M112" s="63" t="s">
        <v>164</v>
      </c>
      <c r="N112" s="63" t="s">
        <v>28</v>
      </c>
      <c r="O112" s="63" t="s">
        <v>28</v>
      </c>
      <c r="P112" s="63" t="s">
        <v>28</v>
      </c>
      <c r="Q112" s="57" t="s">
        <v>296</v>
      </c>
      <c r="R112" s="57" t="str">
        <f t="shared" si="11"/>
        <v>1º BM - R$ 86.259,06                       2º BM - R$ 85.432,24                       3º BM - R$ 62.063,85                       4º BM - R$ 83.318,74                       5º BM - R$ 135.530,55                        6º BM - R$ 118.918,50                     7º BM - R$ 23.119,59                     1º BM DO 1º T.A - R$ 39.507,67                                     2º BM DO 1º T.A - R$ 85.640,73                                     3º BM DO 1º T.A - R$ 26.194,04</v>
      </c>
      <c r="S112" s="57">
        <f>86259.06+85432.24+62063.85+83718.74+135530.55+118918.5+23119.59+39507.67+85640.73+26194.04</f>
        <v>746384.97</v>
      </c>
      <c r="T112" s="57">
        <f t="shared" si="12"/>
        <v>746384.97</v>
      </c>
      <c r="U112" s="59" t="s">
        <v>27</v>
      </c>
    </row>
    <row r="113" spans="1:21" s="13" customFormat="1" ht="409.6" customHeight="1" x14ac:dyDescent="0.85">
      <c r="A113" s="62"/>
      <c r="B113" s="62"/>
      <c r="C113" s="62"/>
      <c r="D113" s="62"/>
      <c r="E113" s="62"/>
      <c r="F113" s="62"/>
      <c r="G113" s="64"/>
      <c r="H113" s="64"/>
      <c r="I113" s="62"/>
      <c r="J113" s="64"/>
      <c r="K113" s="66"/>
      <c r="L113" s="62"/>
      <c r="M113" s="64"/>
      <c r="N113" s="64"/>
      <c r="O113" s="64"/>
      <c r="P113" s="64"/>
      <c r="Q113" s="58"/>
      <c r="R113" s="58"/>
      <c r="S113" s="58"/>
      <c r="T113" s="58"/>
      <c r="U113" s="60"/>
    </row>
    <row r="114" spans="1:21" s="13" customFormat="1" ht="409.6" customHeight="1" x14ac:dyDescent="0.85">
      <c r="A114" s="61" t="s">
        <v>208</v>
      </c>
      <c r="B114" s="61" t="s">
        <v>209</v>
      </c>
      <c r="C114" s="61" t="s">
        <v>28</v>
      </c>
      <c r="D114" s="61" t="s">
        <v>28</v>
      </c>
      <c r="E114" s="61" t="s">
        <v>28</v>
      </c>
      <c r="F114" s="61" t="s">
        <v>28</v>
      </c>
      <c r="G114" s="63" t="s">
        <v>174</v>
      </c>
      <c r="H114" s="63" t="s">
        <v>175</v>
      </c>
      <c r="I114" s="61">
        <v>44165</v>
      </c>
      <c r="J114" s="63" t="s">
        <v>94</v>
      </c>
      <c r="K114" s="65">
        <v>61260.17</v>
      </c>
      <c r="L114" s="61" t="str">
        <f t="shared" si="10"/>
        <v>FINALIZADA</v>
      </c>
      <c r="M114" s="63" t="s">
        <v>28</v>
      </c>
      <c r="N114" s="63" t="s">
        <v>210</v>
      </c>
      <c r="O114" s="63" t="s">
        <v>28</v>
      </c>
      <c r="P114" s="63" t="s">
        <v>28</v>
      </c>
      <c r="Q114" s="57" t="s">
        <v>236</v>
      </c>
      <c r="R114" s="57" t="str">
        <f t="shared" si="11"/>
        <v xml:space="preserve">1º BM - R$ 50.481,50                  2º BM - R$ 6.951,86                               1º BM DO 1º T.A - R$ 19.998,10                                              1º BM DO 3º T.A - R$ 4.590,80                                  </v>
      </c>
      <c r="S114" s="57">
        <f>50481.5+6951.86+19998.1+4590.8</f>
        <v>82022.259999999995</v>
      </c>
      <c r="T114" s="57">
        <f t="shared" si="12"/>
        <v>82022.259999999995</v>
      </c>
      <c r="U114" s="59" t="s">
        <v>51</v>
      </c>
    </row>
    <row r="115" spans="1:21" s="143" customFormat="1" ht="348" customHeight="1" x14ac:dyDescent="0.85">
      <c r="A115" s="62"/>
      <c r="B115" s="62"/>
      <c r="C115" s="62"/>
      <c r="D115" s="62"/>
      <c r="E115" s="62"/>
      <c r="F115" s="62"/>
      <c r="G115" s="64"/>
      <c r="H115" s="64"/>
      <c r="I115" s="62"/>
      <c r="J115" s="64"/>
      <c r="K115" s="66"/>
      <c r="L115" s="62"/>
      <c r="M115" s="64"/>
      <c r="N115" s="64"/>
      <c r="O115" s="64"/>
      <c r="P115" s="64"/>
      <c r="Q115" s="58"/>
      <c r="R115" s="58"/>
      <c r="S115" s="58"/>
      <c r="T115" s="58"/>
      <c r="U115" s="60"/>
    </row>
    <row r="116" spans="1:21" s="143" customFormat="1" ht="409.5" customHeight="1" x14ac:dyDescent="0.85">
      <c r="A116" s="61" t="s">
        <v>214</v>
      </c>
      <c r="B116" s="61" t="s">
        <v>211</v>
      </c>
      <c r="C116" s="61" t="s">
        <v>28</v>
      </c>
      <c r="D116" s="61" t="s">
        <v>28</v>
      </c>
      <c r="E116" s="61" t="s">
        <v>28</v>
      </c>
      <c r="F116" s="61" t="s">
        <v>28</v>
      </c>
      <c r="G116" s="63" t="s">
        <v>213</v>
      </c>
      <c r="H116" s="63" t="s">
        <v>212</v>
      </c>
      <c r="I116" s="61">
        <v>44256</v>
      </c>
      <c r="J116" s="63" t="s">
        <v>215</v>
      </c>
      <c r="K116" s="65">
        <v>77000</v>
      </c>
      <c r="L116" s="61" t="str">
        <f t="shared" si="10"/>
        <v>FINALIZADA</v>
      </c>
      <c r="M116" s="63" t="s">
        <v>28</v>
      </c>
      <c r="N116" s="63" t="s">
        <v>217</v>
      </c>
      <c r="O116" s="63" t="s">
        <v>28</v>
      </c>
      <c r="P116" s="63" t="s">
        <v>28</v>
      </c>
      <c r="Q116" s="57" t="s">
        <v>238</v>
      </c>
      <c r="R116" s="57" t="str">
        <f t="shared" si="11"/>
        <v xml:space="preserve">1º BM - R$ 17.901,27                      2º BM - R$ 22.433,77               3º BM - R$ 23.413,11               4º BM - R$ 10.000,76             1º BM DO 1º T.A - R$ 13.216,55                                     2º BM DO 1º T.A - R$ 11.166,86                             1º BM DO 3º T.A - R$ 13.451,67                                  </v>
      </c>
      <c r="S116" s="57">
        <f>17901.27+22433.77+23413.11+13216.55+10000.76+11166.86+13451.67</f>
        <v>111583.98999999999</v>
      </c>
      <c r="T116" s="57">
        <f t="shared" si="12"/>
        <v>111583.98999999999</v>
      </c>
      <c r="U116" s="59" t="s">
        <v>51</v>
      </c>
    </row>
    <row r="117" spans="1:21" s="143" customFormat="1" ht="409.5" customHeight="1" x14ac:dyDescent="0.85">
      <c r="A117" s="62"/>
      <c r="B117" s="62"/>
      <c r="C117" s="62"/>
      <c r="D117" s="62"/>
      <c r="E117" s="62"/>
      <c r="F117" s="62"/>
      <c r="G117" s="64"/>
      <c r="H117" s="64"/>
      <c r="I117" s="62"/>
      <c r="J117" s="64"/>
      <c r="K117" s="66"/>
      <c r="L117" s="62"/>
      <c r="M117" s="64"/>
      <c r="N117" s="64"/>
      <c r="O117" s="64"/>
      <c r="P117" s="64"/>
      <c r="Q117" s="58"/>
      <c r="R117" s="58"/>
      <c r="S117" s="58"/>
      <c r="T117" s="58"/>
      <c r="U117" s="60"/>
    </row>
    <row r="118" spans="1:21" s="13" customFormat="1" ht="409.6" customHeight="1" x14ac:dyDescent="0.85">
      <c r="A118" s="61" t="s">
        <v>224</v>
      </c>
      <c r="B118" s="61" t="s">
        <v>223</v>
      </c>
      <c r="C118" s="61" t="s">
        <v>28</v>
      </c>
      <c r="D118" s="61" t="s">
        <v>28</v>
      </c>
      <c r="E118" s="61" t="s">
        <v>28</v>
      </c>
      <c r="F118" s="61" t="s">
        <v>28</v>
      </c>
      <c r="G118" s="63" t="s">
        <v>58</v>
      </c>
      <c r="H118" s="63" t="s">
        <v>59</v>
      </c>
      <c r="I118" s="61">
        <v>44334</v>
      </c>
      <c r="J118" s="63" t="s">
        <v>151</v>
      </c>
      <c r="K118" s="65">
        <v>756000</v>
      </c>
      <c r="L118" s="61" t="str">
        <f t="shared" ref="L118" si="13">U118</f>
        <v>EM ANDAMENTO</v>
      </c>
      <c r="M118" s="63" t="s">
        <v>164</v>
      </c>
      <c r="N118" s="63" t="s">
        <v>237</v>
      </c>
      <c r="O118" s="63" t="s">
        <v>28</v>
      </c>
      <c r="P118" s="63" t="s">
        <v>28</v>
      </c>
      <c r="Q118" s="57" t="s">
        <v>297</v>
      </c>
      <c r="R118" s="57" t="str">
        <f t="shared" ref="R118" si="14">Q118</f>
        <v>1º BM - R$ 172.330,90                2º BM - R$ 65.553,86                 3º BM - R$ 91.605,55                 4º BM - R$ 70.567,44                  1º BM DO 1º T.A - R$ 46.202,23                             2º BM DO 1º T.A - R$ 31.067,68                                             5º BM - R$ 25.764,00                                               6º BM - R$ 31.402,26                                              7º BM - R$ 24.625,65                       3º BM DO 1º T.A - R$ 12.146,61                                8º BM - R$ 37.454,78                               9º BM - R$ 30.522,45</v>
      </c>
      <c r="S118" s="57">
        <f>172330.9+65553.86+91605.55+70567.44+46202.23+31067.68+25764+31402.26+24625.65+12146.61+37454.78+30522.45</f>
        <v>639243.40999999992</v>
      </c>
      <c r="T118" s="57">
        <f t="shared" ref="T118" si="15">S118</f>
        <v>639243.40999999992</v>
      </c>
      <c r="U118" s="59" t="s">
        <v>27</v>
      </c>
    </row>
    <row r="119" spans="1:21" s="13" customFormat="1" ht="409.6" customHeight="1" x14ac:dyDescent="0.85">
      <c r="A119" s="70"/>
      <c r="B119" s="70"/>
      <c r="C119" s="70"/>
      <c r="D119" s="70"/>
      <c r="E119" s="70"/>
      <c r="F119" s="70"/>
      <c r="G119" s="71"/>
      <c r="H119" s="71"/>
      <c r="I119" s="70"/>
      <c r="J119" s="71"/>
      <c r="K119" s="69"/>
      <c r="L119" s="70"/>
      <c r="M119" s="71"/>
      <c r="N119" s="71"/>
      <c r="O119" s="71"/>
      <c r="P119" s="71"/>
      <c r="Q119" s="67"/>
      <c r="R119" s="67"/>
      <c r="S119" s="67"/>
      <c r="T119" s="67"/>
      <c r="U119" s="68"/>
    </row>
    <row r="120" spans="1:21" s="13" customFormat="1" ht="337.5" customHeight="1" x14ac:dyDescent="0.85">
      <c r="A120" s="62"/>
      <c r="B120" s="62"/>
      <c r="C120" s="62"/>
      <c r="D120" s="62"/>
      <c r="E120" s="62"/>
      <c r="F120" s="62"/>
      <c r="G120" s="64"/>
      <c r="H120" s="64"/>
      <c r="I120" s="62"/>
      <c r="J120" s="64"/>
      <c r="K120" s="66"/>
      <c r="L120" s="62"/>
      <c r="M120" s="64"/>
      <c r="N120" s="64"/>
      <c r="O120" s="64"/>
      <c r="P120" s="64"/>
      <c r="Q120" s="58"/>
      <c r="R120" s="58"/>
      <c r="S120" s="58"/>
      <c r="T120" s="58"/>
      <c r="U120" s="60"/>
    </row>
    <row r="121" spans="1:21" s="13" customFormat="1" ht="339" customHeight="1" x14ac:dyDescent="0.85">
      <c r="A121" s="15" t="s">
        <v>229</v>
      </c>
      <c r="B121" s="55" t="s">
        <v>226</v>
      </c>
      <c r="C121" s="55" t="s">
        <v>28</v>
      </c>
      <c r="D121" s="55" t="s">
        <v>28</v>
      </c>
      <c r="E121" s="55" t="s">
        <v>28</v>
      </c>
      <c r="F121" s="55" t="s">
        <v>28</v>
      </c>
      <c r="G121" s="14" t="s">
        <v>227</v>
      </c>
      <c r="H121" s="14" t="s">
        <v>225</v>
      </c>
      <c r="I121" s="25">
        <v>44389</v>
      </c>
      <c r="J121" s="55" t="s">
        <v>95</v>
      </c>
      <c r="K121" s="56">
        <v>29939.22</v>
      </c>
      <c r="L121" s="55" t="str">
        <f t="shared" ref="L121:L131" si="16">U121</f>
        <v>EM ANDAMENTO</v>
      </c>
      <c r="M121" s="54" t="s">
        <v>28</v>
      </c>
      <c r="N121" s="14" t="s">
        <v>28</v>
      </c>
      <c r="O121" s="16" t="s">
        <v>28</v>
      </c>
      <c r="P121" s="16" t="s">
        <v>28</v>
      </c>
      <c r="Q121" s="52" t="s">
        <v>228</v>
      </c>
      <c r="R121" s="17" t="str">
        <f t="shared" ref="R121:R131" si="17">Q121</f>
        <v xml:space="preserve">1º BM - R$ 11.543,32                           </v>
      </c>
      <c r="S121" s="52">
        <f>11543.32</f>
        <v>11543.32</v>
      </c>
      <c r="T121" s="52">
        <f t="shared" ref="T121:T131" si="18">S121</f>
        <v>11543.32</v>
      </c>
      <c r="U121" s="53" t="s">
        <v>27</v>
      </c>
    </row>
    <row r="122" spans="1:21" s="143" customFormat="1" ht="408.75" customHeight="1" x14ac:dyDescent="0.85">
      <c r="A122" s="15" t="s">
        <v>235</v>
      </c>
      <c r="B122" s="55" t="s">
        <v>233</v>
      </c>
      <c r="C122" s="55" t="s">
        <v>28</v>
      </c>
      <c r="D122" s="55" t="s">
        <v>28</v>
      </c>
      <c r="E122" s="55" t="s">
        <v>28</v>
      </c>
      <c r="F122" s="55" t="s">
        <v>28</v>
      </c>
      <c r="G122" s="14" t="s">
        <v>232</v>
      </c>
      <c r="H122" s="14" t="s">
        <v>231</v>
      </c>
      <c r="I122" s="25">
        <v>44419</v>
      </c>
      <c r="J122" s="55" t="s">
        <v>95</v>
      </c>
      <c r="K122" s="56">
        <v>53893.88</v>
      </c>
      <c r="L122" s="55" t="str">
        <f t="shared" si="16"/>
        <v>EM ANDAMENTO</v>
      </c>
      <c r="M122" s="54" t="s">
        <v>28</v>
      </c>
      <c r="N122" s="14" t="s">
        <v>28</v>
      </c>
      <c r="O122" s="16" t="s">
        <v>28</v>
      </c>
      <c r="P122" s="16" t="s">
        <v>28</v>
      </c>
      <c r="Q122" s="52" t="s">
        <v>234</v>
      </c>
      <c r="R122" s="17" t="str">
        <f t="shared" si="17"/>
        <v xml:space="preserve">1º BM - R$ 33.130,56                 2º BM - R$ 13.798,86                     </v>
      </c>
      <c r="S122" s="52">
        <f>33130.56+13798.86</f>
        <v>46929.42</v>
      </c>
      <c r="T122" s="52">
        <f t="shared" si="18"/>
        <v>46929.42</v>
      </c>
      <c r="U122" s="53" t="s">
        <v>27</v>
      </c>
    </row>
    <row r="123" spans="1:21" s="13" customFormat="1" ht="409.5" customHeight="1" x14ac:dyDescent="0.85">
      <c r="A123" s="61" t="s">
        <v>244</v>
      </c>
      <c r="B123" s="61" t="s">
        <v>245</v>
      </c>
      <c r="C123" s="61" t="s">
        <v>28</v>
      </c>
      <c r="D123" s="61" t="s">
        <v>28</v>
      </c>
      <c r="E123" s="61" t="s">
        <v>28</v>
      </c>
      <c r="F123" s="61" t="s">
        <v>28</v>
      </c>
      <c r="G123" s="63" t="s">
        <v>58</v>
      </c>
      <c r="H123" s="63" t="s">
        <v>59</v>
      </c>
      <c r="I123" s="61">
        <v>44509</v>
      </c>
      <c r="J123" s="63" t="s">
        <v>164</v>
      </c>
      <c r="K123" s="65">
        <v>340455.92</v>
      </c>
      <c r="L123" s="61" t="str">
        <f t="shared" si="16"/>
        <v>EM ANDAMENTO</v>
      </c>
      <c r="M123" s="63" t="s">
        <v>28</v>
      </c>
      <c r="N123" s="63" t="s">
        <v>28</v>
      </c>
      <c r="O123" s="63" t="s">
        <v>28</v>
      </c>
      <c r="P123" s="63" t="s">
        <v>28</v>
      </c>
      <c r="Q123" s="57" t="s">
        <v>298</v>
      </c>
      <c r="R123" s="57" t="str">
        <f t="shared" si="17"/>
        <v xml:space="preserve">1º BM - R$ 20.910,23                           2º BM - R$ 61.207,26              3º BM - R$ 34.253,88              4º BM - R$ 31.854,91                             5º BM - R$ 30.278,81               6º BM - R$ 6.184,69                             7º BM - R$ 66.860,57                     1º BM DO 3º TA - R$ 29.044,70                    </v>
      </c>
      <c r="S123" s="57">
        <f>20910.23+61207.26+34253.88+31854.91+30278.81+6184.69+66860.57+29044.7</f>
        <v>280595.05</v>
      </c>
      <c r="T123" s="57">
        <f t="shared" si="18"/>
        <v>280595.05</v>
      </c>
      <c r="U123" s="59" t="s">
        <v>27</v>
      </c>
    </row>
    <row r="124" spans="1:21" s="13" customFormat="1" ht="409.6" customHeight="1" x14ac:dyDescent="0.85">
      <c r="A124" s="62"/>
      <c r="B124" s="62"/>
      <c r="C124" s="62"/>
      <c r="D124" s="62"/>
      <c r="E124" s="62"/>
      <c r="F124" s="62"/>
      <c r="G124" s="64"/>
      <c r="H124" s="64"/>
      <c r="I124" s="62"/>
      <c r="J124" s="64"/>
      <c r="K124" s="66"/>
      <c r="L124" s="62"/>
      <c r="M124" s="64"/>
      <c r="N124" s="64"/>
      <c r="O124" s="64"/>
      <c r="P124" s="64"/>
      <c r="Q124" s="58"/>
      <c r="R124" s="58"/>
      <c r="S124" s="58"/>
      <c r="T124" s="58"/>
      <c r="U124" s="60"/>
    </row>
    <row r="125" spans="1:21" s="13" customFormat="1" ht="409.5" customHeight="1" x14ac:dyDescent="0.85">
      <c r="A125" s="61" t="s">
        <v>246</v>
      </c>
      <c r="B125" s="61" t="s">
        <v>247</v>
      </c>
      <c r="C125" s="61" t="s">
        <v>28</v>
      </c>
      <c r="D125" s="61" t="s">
        <v>28</v>
      </c>
      <c r="E125" s="61" t="s">
        <v>28</v>
      </c>
      <c r="F125" s="61" t="s">
        <v>28</v>
      </c>
      <c r="G125" s="63" t="s">
        <v>249</v>
      </c>
      <c r="H125" s="63" t="s">
        <v>248</v>
      </c>
      <c r="I125" s="61">
        <v>44503</v>
      </c>
      <c r="J125" s="63" t="s">
        <v>250</v>
      </c>
      <c r="K125" s="65">
        <v>876654.17</v>
      </c>
      <c r="L125" s="61" t="str">
        <f t="shared" si="16"/>
        <v>EM ANDAMENTO</v>
      </c>
      <c r="M125" s="63" t="s">
        <v>28</v>
      </c>
      <c r="N125" s="63" t="s">
        <v>28</v>
      </c>
      <c r="O125" s="63" t="s">
        <v>28</v>
      </c>
      <c r="P125" s="63" t="s">
        <v>28</v>
      </c>
      <c r="Q125" s="57" t="s">
        <v>299</v>
      </c>
      <c r="R125" s="57" t="str">
        <f t="shared" si="17"/>
        <v xml:space="preserve">1º BM - R$ 19.082,76                  1º BM - R$ 56.925,92                           2º BM - R$ 40.999,91                 2º BM - R$ 154.555,18                            3º BM - R$ 19.166,16                  3º BM - R$ 35.275,18                           4º BM - R$ 4.572,93                   4º BM - R$ 101.372,17            5º BM - R$ 36.485,92                      6º BM - R$ 89.555,75                 7º BM - R$ 50.255,04                          </v>
      </c>
      <c r="S125" s="57">
        <f>19082.76+56925.92+40999.91+154555.18+19166.16+35275.18+4572.93+101372.17+38485.92+89555.75+50255.04</f>
        <v>610246.91999999993</v>
      </c>
      <c r="T125" s="57">
        <f t="shared" si="18"/>
        <v>610246.91999999993</v>
      </c>
      <c r="U125" s="59" t="s">
        <v>27</v>
      </c>
    </row>
    <row r="126" spans="1:21" s="13" customFormat="1" ht="409.6" customHeight="1" x14ac:dyDescent="0.85">
      <c r="A126" s="62"/>
      <c r="B126" s="62"/>
      <c r="C126" s="62"/>
      <c r="D126" s="62"/>
      <c r="E126" s="62"/>
      <c r="F126" s="62"/>
      <c r="G126" s="64"/>
      <c r="H126" s="64"/>
      <c r="I126" s="62"/>
      <c r="J126" s="64"/>
      <c r="K126" s="66"/>
      <c r="L126" s="62"/>
      <c r="M126" s="64"/>
      <c r="N126" s="64"/>
      <c r="O126" s="64"/>
      <c r="P126" s="64"/>
      <c r="Q126" s="58"/>
      <c r="R126" s="58"/>
      <c r="S126" s="58"/>
      <c r="T126" s="58"/>
      <c r="U126" s="60"/>
    </row>
    <row r="127" spans="1:21" s="13" customFormat="1" ht="409.5" customHeight="1" x14ac:dyDescent="0.85">
      <c r="A127" s="61" t="s">
        <v>246</v>
      </c>
      <c r="B127" s="61" t="s">
        <v>251</v>
      </c>
      <c r="C127" s="61" t="s">
        <v>28</v>
      </c>
      <c r="D127" s="61" t="s">
        <v>28</v>
      </c>
      <c r="E127" s="61" t="s">
        <v>28</v>
      </c>
      <c r="F127" s="61" t="s">
        <v>28</v>
      </c>
      <c r="G127" s="63" t="s">
        <v>249</v>
      </c>
      <c r="H127" s="63" t="s">
        <v>248</v>
      </c>
      <c r="I127" s="61">
        <v>44508</v>
      </c>
      <c r="J127" s="63" t="s">
        <v>250</v>
      </c>
      <c r="K127" s="65">
        <v>657175.24</v>
      </c>
      <c r="L127" s="61" t="str">
        <f t="shared" si="16"/>
        <v>EM ANDAMENTO</v>
      </c>
      <c r="M127" s="63" t="s">
        <v>28</v>
      </c>
      <c r="N127" s="63" t="s">
        <v>252</v>
      </c>
      <c r="O127" s="63" t="s">
        <v>28</v>
      </c>
      <c r="P127" s="63" t="s">
        <v>28</v>
      </c>
      <c r="Q127" s="57" t="s">
        <v>300</v>
      </c>
      <c r="R127" s="57" t="str">
        <f t="shared" si="17"/>
        <v xml:space="preserve">1º BM - R$ 111.625,96                   1º BM - R$ 50.301,49                                1º BM DO 1º T.A -                               R$ 19.903,15                                     2º BM - R$ 82.450,25              2º BM - R$ 82.275,08                  3º BM - R$ 49.251,61                    3º BM - R$ 44.539,25             4º BM - R$ 29.370,22            </v>
      </c>
      <c r="S127" s="57">
        <f>111625.96+50301.49+19903.15+82450.25+49251.61+29370.22+82275.08+44539.25</f>
        <v>469717.00999999995</v>
      </c>
      <c r="T127" s="57">
        <f t="shared" si="18"/>
        <v>469717.00999999995</v>
      </c>
      <c r="U127" s="59" t="s">
        <v>27</v>
      </c>
    </row>
    <row r="128" spans="1:21" s="13" customFormat="1" ht="409.6" customHeight="1" x14ac:dyDescent="0.85">
      <c r="A128" s="62"/>
      <c r="B128" s="62"/>
      <c r="C128" s="62"/>
      <c r="D128" s="62"/>
      <c r="E128" s="62"/>
      <c r="F128" s="62"/>
      <c r="G128" s="64"/>
      <c r="H128" s="64"/>
      <c r="I128" s="62"/>
      <c r="J128" s="64"/>
      <c r="K128" s="66"/>
      <c r="L128" s="62"/>
      <c r="M128" s="64"/>
      <c r="N128" s="64"/>
      <c r="O128" s="64"/>
      <c r="P128" s="64"/>
      <c r="Q128" s="58"/>
      <c r="R128" s="58"/>
      <c r="S128" s="58"/>
      <c r="T128" s="58"/>
      <c r="U128" s="60"/>
    </row>
    <row r="129" spans="1:21" s="13" customFormat="1" ht="297" customHeight="1" x14ac:dyDescent="0.85">
      <c r="A129" s="61" t="s">
        <v>253</v>
      </c>
      <c r="B129" s="61" t="s">
        <v>254</v>
      </c>
      <c r="C129" s="61" t="s">
        <v>28</v>
      </c>
      <c r="D129" s="61" t="s">
        <v>28</v>
      </c>
      <c r="E129" s="61" t="s">
        <v>28</v>
      </c>
      <c r="F129" s="61" t="s">
        <v>28</v>
      </c>
      <c r="G129" s="63" t="s">
        <v>198</v>
      </c>
      <c r="H129" s="63" t="s">
        <v>199</v>
      </c>
      <c r="I129" s="61">
        <v>44480</v>
      </c>
      <c r="J129" s="63" t="s">
        <v>95</v>
      </c>
      <c r="K129" s="65">
        <v>48800</v>
      </c>
      <c r="L129" s="61" t="str">
        <f t="shared" si="16"/>
        <v>EM ANDAMENTO</v>
      </c>
      <c r="M129" s="63" t="s">
        <v>277</v>
      </c>
      <c r="N129" s="63" t="s">
        <v>276</v>
      </c>
      <c r="O129" s="63" t="s">
        <v>28</v>
      </c>
      <c r="P129" s="63" t="s">
        <v>28</v>
      </c>
      <c r="Q129" s="57" t="s">
        <v>301</v>
      </c>
      <c r="R129" s="57" t="str">
        <f t="shared" si="17"/>
        <v xml:space="preserve">1º BM - R$ 7.184,79                         2º BM - R$ 14.919,45                     3º BM - R$ 12.459,04                      4º BM - R$ 5.444,75                       1º BM DO 1º TA - R$ 8.463,90                                                                                   </v>
      </c>
      <c r="S129" s="57">
        <f>7184.79+14919.45+12459.04+5444.75+8463.9</f>
        <v>48471.93</v>
      </c>
      <c r="T129" s="57">
        <f t="shared" si="18"/>
        <v>48471.93</v>
      </c>
      <c r="U129" s="59" t="s">
        <v>27</v>
      </c>
    </row>
    <row r="130" spans="1:21" s="13" customFormat="1" ht="297" customHeight="1" x14ac:dyDescent="0.85">
      <c r="A130" s="62"/>
      <c r="B130" s="62"/>
      <c r="C130" s="62"/>
      <c r="D130" s="62"/>
      <c r="E130" s="62"/>
      <c r="F130" s="62"/>
      <c r="G130" s="64"/>
      <c r="H130" s="64"/>
      <c r="I130" s="62"/>
      <c r="J130" s="64"/>
      <c r="K130" s="66"/>
      <c r="L130" s="62"/>
      <c r="M130" s="64"/>
      <c r="N130" s="64"/>
      <c r="O130" s="64"/>
      <c r="P130" s="64"/>
      <c r="Q130" s="58"/>
      <c r="R130" s="58"/>
      <c r="S130" s="58"/>
      <c r="T130" s="58"/>
      <c r="U130" s="60"/>
    </row>
    <row r="131" spans="1:21" s="13" customFormat="1" ht="409.6" customHeight="1" x14ac:dyDescent="0.85">
      <c r="A131" s="15" t="s">
        <v>258</v>
      </c>
      <c r="B131" s="55" t="s">
        <v>255</v>
      </c>
      <c r="C131" s="55" t="s">
        <v>28</v>
      </c>
      <c r="D131" s="55" t="s">
        <v>28</v>
      </c>
      <c r="E131" s="55" t="s">
        <v>28</v>
      </c>
      <c r="F131" s="55" t="s">
        <v>28</v>
      </c>
      <c r="G131" s="14" t="s">
        <v>256</v>
      </c>
      <c r="H131" s="14" t="s">
        <v>257</v>
      </c>
      <c r="I131" s="25">
        <v>44473</v>
      </c>
      <c r="J131" s="55" t="s">
        <v>250</v>
      </c>
      <c r="K131" s="56">
        <v>1900000</v>
      </c>
      <c r="L131" s="55" t="str">
        <f t="shared" si="16"/>
        <v>EM ANDAMENTO</v>
      </c>
      <c r="M131" s="54" t="s">
        <v>28</v>
      </c>
      <c r="N131" s="14" t="s">
        <v>28</v>
      </c>
      <c r="O131" s="16" t="s">
        <v>28</v>
      </c>
      <c r="P131" s="16" t="s">
        <v>28</v>
      </c>
      <c r="Q131" s="52" t="s">
        <v>281</v>
      </c>
      <c r="R131" s="17" t="str">
        <f t="shared" si="17"/>
        <v xml:space="preserve">1º BM - R$ 14.698,53                       2º BM - R$ 23.283,46                       3º BM - R$ 30.405,92                          4º BM - R$ 30.744,72                        5º BM - R$ 22.139,21                                                    </v>
      </c>
      <c r="S131" s="52">
        <f>14698.53+23283.46+30405.92+30744.72+22139.21</f>
        <v>121271.84</v>
      </c>
      <c r="T131" s="52">
        <f t="shared" si="18"/>
        <v>121271.84</v>
      </c>
      <c r="U131" s="53" t="s">
        <v>27</v>
      </c>
    </row>
    <row r="132" spans="1:21" s="13" customFormat="1" ht="409.6" customHeight="1" x14ac:dyDescent="0.85">
      <c r="A132" s="15" t="s">
        <v>259</v>
      </c>
      <c r="B132" s="55" t="s">
        <v>260</v>
      </c>
      <c r="C132" s="55" t="s">
        <v>28</v>
      </c>
      <c r="D132" s="55" t="s">
        <v>28</v>
      </c>
      <c r="E132" s="55" t="s">
        <v>28</v>
      </c>
      <c r="F132" s="55" t="s">
        <v>28</v>
      </c>
      <c r="G132" s="14" t="s">
        <v>256</v>
      </c>
      <c r="H132" s="14" t="s">
        <v>257</v>
      </c>
      <c r="I132" s="25">
        <v>44473</v>
      </c>
      <c r="J132" s="55" t="s">
        <v>250</v>
      </c>
      <c r="K132" s="56">
        <v>1300000</v>
      </c>
      <c r="L132" s="55" t="str">
        <f t="shared" ref="L132:L133" si="19">U132</f>
        <v>EM ANDAMENTO</v>
      </c>
      <c r="M132" s="54" t="s">
        <v>28</v>
      </c>
      <c r="N132" s="14" t="s">
        <v>28</v>
      </c>
      <c r="O132" s="16" t="s">
        <v>28</v>
      </c>
      <c r="P132" s="16" t="s">
        <v>28</v>
      </c>
      <c r="Q132" s="52" t="s">
        <v>263</v>
      </c>
      <c r="R132" s="17" t="str">
        <f t="shared" ref="R132:R133" si="20">Q132</f>
        <v xml:space="preserve">1º BM - R$ 74.682,63                       2º BM - R$ 58.393,86                        3º BM - R$ 24.599,41                      4º BM - R$ 81.302,71                                                 </v>
      </c>
      <c r="S132" s="52">
        <f>74682.63+58393.86+24599.41+81302.71</f>
        <v>238978.61</v>
      </c>
      <c r="T132" s="52">
        <f t="shared" ref="T132:T133" si="21">S132</f>
        <v>238978.61</v>
      </c>
      <c r="U132" s="53" t="s">
        <v>27</v>
      </c>
    </row>
    <row r="133" spans="1:21" s="13" customFormat="1" ht="409.5" customHeight="1" x14ac:dyDescent="0.85">
      <c r="A133" s="61" t="s">
        <v>264</v>
      </c>
      <c r="B133" s="61" t="s">
        <v>279</v>
      </c>
      <c r="C133" s="61" t="s">
        <v>28</v>
      </c>
      <c r="D133" s="61" t="s">
        <v>28</v>
      </c>
      <c r="E133" s="61" t="s">
        <v>28</v>
      </c>
      <c r="F133" s="61" t="s">
        <v>28</v>
      </c>
      <c r="G133" s="63" t="s">
        <v>249</v>
      </c>
      <c r="H133" s="63" t="s">
        <v>248</v>
      </c>
      <c r="I133" s="61">
        <v>44503</v>
      </c>
      <c r="J133" s="63" t="s">
        <v>250</v>
      </c>
      <c r="K133" s="65">
        <v>876654.17</v>
      </c>
      <c r="L133" s="61" t="str">
        <f t="shared" si="19"/>
        <v>EM ANDAMENTO</v>
      </c>
      <c r="M133" s="63" t="s">
        <v>28</v>
      </c>
      <c r="N133" s="63" t="s">
        <v>28</v>
      </c>
      <c r="O133" s="63" t="s">
        <v>28</v>
      </c>
      <c r="P133" s="63" t="s">
        <v>28</v>
      </c>
      <c r="Q133" s="57" t="s">
        <v>302</v>
      </c>
      <c r="R133" s="57" t="str">
        <f t="shared" si="20"/>
        <v xml:space="preserve">1º BM - R$ 70.489,36                       1º BM - R$ 98.890,71                        2º BM - R$ 13.129,42                         2º BM - R$ 64.209,32                                         3º BM - R$ 106.047,10                                            3º BM - R$ 51.730,00                                          4º BM - R$ 23.795,80                       5º BM - R$ 54.540,75                  6º BM - R$ 84.041,81                    7º BM - R$ 50.035,35                                      </v>
      </c>
      <c r="S133" s="57">
        <f>70489.36+98980.71+13129.42+64209.32+106047.1+51730+23795.8+54540.75+84041.81+50035.35</f>
        <v>616999.62</v>
      </c>
      <c r="T133" s="57">
        <f t="shared" si="21"/>
        <v>616999.62</v>
      </c>
      <c r="U133" s="59" t="s">
        <v>27</v>
      </c>
    </row>
    <row r="134" spans="1:21" s="13" customFormat="1" ht="409.5" customHeight="1" x14ac:dyDescent="0.85">
      <c r="A134" s="62"/>
      <c r="B134" s="62"/>
      <c r="C134" s="62"/>
      <c r="D134" s="62"/>
      <c r="E134" s="62"/>
      <c r="F134" s="62"/>
      <c r="G134" s="64"/>
      <c r="H134" s="64"/>
      <c r="I134" s="62"/>
      <c r="J134" s="64"/>
      <c r="K134" s="66"/>
      <c r="L134" s="62"/>
      <c r="M134" s="64"/>
      <c r="N134" s="64"/>
      <c r="O134" s="64"/>
      <c r="P134" s="64"/>
      <c r="Q134" s="58"/>
      <c r="R134" s="58"/>
      <c r="S134" s="58"/>
      <c r="T134" s="58"/>
      <c r="U134" s="60"/>
    </row>
    <row r="135" spans="1:21" s="13" customFormat="1" ht="297" customHeight="1" x14ac:dyDescent="0.85">
      <c r="A135" s="61" t="s">
        <v>278</v>
      </c>
      <c r="B135" s="61" t="s">
        <v>280</v>
      </c>
      <c r="C135" s="61" t="s">
        <v>28</v>
      </c>
      <c r="D135" s="61" t="s">
        <v>28</v>
      </c>
      <c r="E135" s="61" t="s">
        <v>28</v>
      </c>
      <c r="F135" s="61" t="s">
        <v>28</v>
      </c>
      <c r="G135" s="63" t="s">
        <v>61</v>
      </c>
      <c r="H135" s="63" t="s">
        <v>248</v>
      </c>
      <c r="I135" s="61">
        <v>44675</v>
      </c>
      <c r="J135" s="63" t="s">
        <v>250</v>
      </c>
      <c r="K135" s="65">
        <v>841233.79</v>
      </c>
      <c r="L135" s="61" t="str">
        <f t="shared" ref="L135" si="22">U135</f>
        <v>EM ANDAMENTO</v>
      </c>
      <c r="M135" s="63" t="s">
        <v>28</v>
      </c>
      <c r="N135" s="63" t="s">
        <v>28</v>
      </c>
      <c r="O135" s="63" t="s">
        <v>28</v>
      </c>
      <c r="P135" s="63" t="s">
        <v>28</v>
      </c>
      <c r="Q135" s="57" t="s">
        <v>303</v>
      </c>
      <c r="R135" s="57" t="str">
        <f t="shared" ref="R135" si="23">Q135</f>
        <v xml:space="preserve">1º BM - R$ 50.931,99                      2º BM - R$ 29.981,73                      3º BM - R$ 233.043,34                      4º BM - R$ 165.294,61          5º BM - R$ 85.937,73                                                          </v>
      </c>
      <c r="S135" s="57">
        <f>50931.99+29981.73+233043.34+165294.61+85937.73</f>
        <v>565189.4</v>
      </c>
      <c r="T135" s="57">
        <f t="shared" ref="T135" si="24">S135</f>
        <v>565189.4</v>
      </c>
      <c r="U135" s="59" t="s">
        <v>27</v>
      </c>
    </row>
    <row r="136" spans="1:21" s="13" customFormat="1" ht="297" customHeight="1" x14ac:dyDescent="0.85">
      <c r="A136" s="62"/>
      <c r="B136" s="62"/>
      <c r="C136" s="62"/>
      <c r="D136" s="62"/>
      <c r="E136" s="62"/>
      <c r="F136" s="62"/>
      <c r="G136" s="64"/>
      <c r="H136" s="64"/>
      <c r="I136" s="62"/>
      <c r="J136" s="64"/>
      <c r="K136" s="66"/>
      <c r="L136" s="62"/>
      <c r="M136" s="64"/>
      <c r="N136" s="64"/>
      <c r="O136" s="64"/>
      <c r="P136" s="64"/>
      <c r="Q136" s="58"/>
      <c r="R136" s="58"/>
      <c r="S136" s="58"/>
      <c r="T136" s="58"/>
      <c r="U136" s="60"/>
    </row>
    <row r="137" spans="1:21" s="13" customFormat="1" ht="297" customHeight="1" x14ac:dyDescent="0.85">
      <c r="A137" s="61" t="s">
        <v>282</v>
      </c>
      <c r="B137" s="61" t="s">
        <v>283</v>
      </c>
      <c r="C137" s="61" t="s">
        <v>28</v>
      </c>
      <c r="D137" s="61" t="s">
        <v>28</v>
      </c>
      <c r="E137" s="61" t="s">
        <v>28</v>
      </c>
      <c r="F137" s="61" t="s">
        <v>28</v>
      </c>
      <c r="G137" s="63" t="s">
        <v>284</v>
      </c>
      <c r="H137" s="63" t="s">
        <v>285</v>
      </c>
      <c r="I137" s="61">
        <v>44783</v>
      </c>
      <c r="J137" s="63" t="s">
        <v>164</v>
      </c>
      <c r="K137" s="65">
        <v>3402390.8</v>
      </c>
      <c r="L137" s="61" t="str">
        <f t="shared" ref="L137" si="25">U137</f>
        <v>EM ANDAMENTO</v>
      </c>
      <c r="M137" s="63" t="s">
        <v>28</v>
      </c>
      <c r="N137" s="63" t="s">
        <v>286</v>
      </c>
      <c r="O137" s="63" t="s">
        <v>28</v>
      </c>
      <c r="P137" s="63" t="s">
        <v>28</v>
      </c>
      <c r="Q137" s="57" t="s">
        <v>304</v>
      </c>
      <c r="R137" s="57" t="str">
        <f t="shared" ref="R137" si="26">Q137</f>
        <v xml:space="preserve">1º BM DO 1º TA- R$ 327.877,12                           1º BM DO 2º TA- R$ 214.822,73                                               </v>
      </c>
      <c r="S137" s="57">
        <f>327877.12+214822.73</f>
        <v>542699.85</v>
      </c>
      <c r="T137" s="57">
        <f t="shared" ref="T137" si="27">S137</f>
        <v>542699.85</v>
      </c>
      <c r="U137" s="59" t="s">
        <v>27</v>
      </c>
    </row>
    <row r="138" spans="1:21" s="13" customFormat="1" ht="297" customHeight="1" x14ac:dyDescent="0.85">
      <c r="A138" s="62"/>
      <c r="B138" s="62"/>
      <c r="C138" s="62"/>
      <c r="D138" s="62"/>
      <c r="E138" s="62"/>
      <c r="F138" s="62"/>
      <c r="G138" s="64"/>
      <c r="H138" s="64"/>
      <c r="I138" s="62"/>
      <c r="J138" s="64"/>
      <c r="K138" s="66"/>
      <c r="L138" s="62"/>
      <c r="M138" s="64"/>
      <c r="N138" s="64"/>
      <c r="O138" s="64"/>
      <c r="P138" s="64"/>
      <c r="Q138" s="58"/>
      <c r="R138" s="58"/>
      <c r="S138" s="58"/>
      <c r="T138" s="58"/>
      <c r="U138" s="60"/>
    </row>
    <row r="139" spans="1:21" s="13" customFormat="1" ht="297" customHeight="1" x14ac:dyDescent="0.85">
      <c r="A139" s="61" t="s">
        <v>287</v>
      </c>
      <c r="B139" s="61" t="s">
        <v>283</v>
      </c>
      <c r="C139" s="61" t="s">
        <v>28</v>
      </c>
      <c r="D139" s="61" t="s">
        <v>28</v>
      </c>
      <c r="E139" s="61" t="s">
        <v>28</v>
      </c>
      <c r="F139" s="61" t="s">
        <v>28</v>
      </c>
      <c r="G139" s="63" t="s">
        <v>284</v>
      </c>
      <c r="H139" s="63" t="s">
        <v>285</v>
      </c>
      <c r="I139" s="61">
        <v>44802</v>
      </c>
      <c r="J139" s="63" t="s">
        <v>164</v>
      </c>
      <c r="K139" s="65">
        <v>2399992.7000000002</v>
      </c>
      <c r="L139" s="61" t="str">
        <f t="shared" ref="L139" si="28">U139</f>
        <v>EM ANDAMENTO</v>
      </c>
      <c r="M139" s="63" t="s">
        <v>28</v>
      </c>
      <c r="N139" s="63" t="s">
        <v>28</v>
      </c>
      <c r="O139" s="63" t="s">
        <v>28</v>
      </c>
      <c r="P139" s="63" t="s">
        <v>28</v>
      </c>
      <c r="Q139" s="57" t="s">
        <v>288</v>
      </c>
      <c r="R139" s="57" t="str">
        <f t="shared" ref="R139" si="29">Q139</f>
        <v xml:space="preserve">1º BM - R$ 221.209,20                     2º BM - R$ 249.290,20                                                                                   </v>
      </c>
      <c r="S139" s="57">
        <f>221209.2+249290.95</f>
        <v>470500.15</v>
      </c>
      <c r="T139" s="57">
        <f t="shared" ref="T139" si="30">S139</f>
        <v>470500.15</v>
      </c>
      <c r="U139" s="59" t="s">
        <v>27</v>
      </c>
    </row>
    <row r="140" spans="1:21" s="13" customFormat="1" ht="297" customHeight="1" x14ac:dyDescent="0.85">
      <c r="A140" s="62"/>
      <c r="B140" s="62"/>
      <c r="C140" s="62"/>
      <c r="D140" s="62"/>
      <c r="E140" s="62"/>
      <c r="F140" s="62"/>
      <c r="G140" s="64"/>
      <c r="H140" s="64"/>
      <c r="I140" s="62"/>
      <c r="J140" s="64"/>
      <c r="K140" s="66"/>
      <c r="L140" s="62"/>
      <c r="M140" s="64"/>
      <c r="N140" s="64"/>
      <c r="O140" s="64"/>
      <c r="P140" s="64"/>
      <c r="Q140" s="58"/>
      <c r="R140" s="58"/>
      <c r="S140" s="58"/>
      <c r="T140" s="58"/>
      <c r="U140" s="60"/>
    </row>
    <row r="141" spans="1:21" s="13" customFormat="1" ht="297" customHeight="1" x14ac:dyDescent="0.85">
      <c r="A141" s="61" t="s">
        <v>323</v>
      </c>
      <c r="B141" s="129" t="s">
        <v>309</v>
      </c>
      <c r="C141" s="61" t="s">
        <v>28</v>
      </c>
      <c r="D141" s="61" t="s">
        <v>28</v>
      </c>
      <c r="E141" s="61" t="s">
        <v>28</v>
      </c>
      <c r="F141" s="61" t="s">
        <v>28</v>
      </c>
      <c r="G141" s="63" t="s">
        <v>305</v>
      </c>
      <c r="H141" s="63" t="s">
        <v>306</v>
      </c>
      <c r="I141" s="61">
        <v>44872</v>
      </c>
      <c r="J141" s="63" t="s">
        <v>142</v>
      </c>
      <c r="K141" s="132">
        <v>940533.8</v>
      </c>
      <c r="L141" s="61" t="str">
        <f t="shared" ref="L141" si="31">U141</f>
        <v>EM ANDAMENTO</v>
      </c>
      <c r="M141" s="63" t="s">
        <v>28</v>
      </c>
      <c r="N141" s="63" t="s">
        <v>28</v>
      </c>
      <c r="O141" s="63" t="s">
        <v>28</v>
      </c>
      <c r="P141" s="63" t="s">
        <v>28</v>
      </c>
      <c r="Q141" s="57" t="s">
        <v>307</v>
      </c>
      <c r="R141" s="57" t="str">
        <f t="shared" ref="R141" si="32">Q141</f>
        <v xml:space="preserve">1º BM - R$ 69.914,28                                                                                                  </v>
      </c>
      <c r="S141" s="57">
        <f>69914.28</f>
        <v>69914.28</v>
      </c>
      <c r="T141" s="57">
        <f t="shared" ref="T141" si="33">S141</f>
        <v>69914.28</v>
      </c>
      <c r="U141" s="59" t="s">
        <v>27</v>
      </c>
    </row>
    <row r="142" spans="1:21" s="13" customFormat="1" ht="297" customHeight="1" x14ac:dyDescent="0.85">
      <c r="A142" s="62"/>
      <c r="B142" s="131"/>
      <c r="C142" s="62"/>
      <c r="D142" s="62"/>
      <c r="E142" s="62"/>
      <c r="F142" s="62"/>
      <c r="G142" s="64"/>
      <c r="H142" s="64"/>
      <c r="I142" s="62"/>
      <c r="J142" s="64"/>
      <c r="K142" s="134"/>
      <c r="L142" s="62"/>
      <c r="M142" s="64"/>
      <c r="N142" s="64"/>
      <c r="O142" s="64"/>
      <c r="P142" s="64"/>
      <c r="Q142" s="58"/>
      <c r="R142" s="58"/>
      <c r="S142" s="58"/>
      <c r="T142" s="58"/>
      <c r="U142" s="60"/>
    </row>
    <row r="143" spans="1:21" s="13" customFormat="1" ht="297" customHeight="1" x14ac:dyDescent="0.85">
      <c r="A143" s="61" t="s">
        <v>308</v>
      </c>
      <c r="B143" s="129" t="s">
        <v>324</v>
      </c>
      <c r="C143" s="129" t="s">
        <v>28</v>
      </c>
      <c r="D143" s="61" t="s">
        <v>28</v>
      </c>
      <c r="E143" s="61" t="s">
        <v>28</v>
      </c>
      <c r="F143" s="61" t="s">
        <v>28</v>
      </c>
      <c r="G143" s="63" t="s">
        <v>227</v>
      </c>
      <c r="H143" s="63" t="s">
        <v>225</v>
      </c>
      <c r="I143" s="129">
        <v>44809</v>
      </c>
      <c r="J143" s="117" t="s">
        <v>164</v>
      </c>
      <c r="K143" s="132">
        <v>597126.63</v>
      </c>
      <c r="L143" s="61" t="str">
        <f t="shared" ref="L143" si="34">U143</f>
        <v>EM ANDAMENTO</v>
      </c>
      <c r="M143" s="63" t="s">
        <v>28</v>
      </c>
      <c r="N143" s="63" t="s">
        <v>28</v>
      </c>
      <c r="O143" s="63" t="s">
        <v>28</v>
      </c>
      <c r="P143" s="63" t="s">
        <v>28</v>
      </c>
      <c r="Q143" s="57" t="s">
        <v>310</v>
      </c>
      <c r="R143" s="57" t="str">
        <f t="shared" ref="R143" si="35">Q143</f>
        <v xml:space="preserve">1º BM - R$ 113.230,20                2º BM - R$ 97.962,59                                                                                  </v>
      </c>
      <c r="S143" s="57">
        <f>113230.2+97962.59</f>
        <v>211192.78999999998</v>
      </c>
      <c r="T143" s="57">
        <f t="shared" ref="T143" si="36">S143</f>
        <v>211192.78999999998</v>
      </c>
      <c r="U143" s="59" t="s">
        <v>27</v>
      </c>
    </row>
    <row r="144" spans="1:21" s="13" customFormat="1" ht="297" customHeight="1" x14ac:dyDescent="0.85">
      <c r="A144" s="62"/>
      <c r="B144" s="131"/>
      <c r="C144" s="131"/>
      <c r="D144" s="62"/>
      <c r="E144" s="62"/>
      <c r="F144" s="62"/>
      <c r="G144" s="64"/>
      <c r="H144" s="64"/>
      <c r="I144" s="131"/>
      <c r="J144" s="118"/>
      <c r="K144" s="134"/>
      <c r="L144" s="62"/>
      <c r="M144" s="64"/>
      <c r="N144" s="64"/>
      <c r="O144" s="64"/>
      <c r="P144" s="64"/>
      <c r="Q144" s="58"/>
      <c r="R144" s="58"/>
      <c r="S144" s="58"/>
      <c r="T144" s="58"/>
      <c r="U144" s="60"/>
    </row>
    <row r="145" spans="1:21" s="13" customFormat="1" ht="297" customHeight="1" x14ac:dyDescent="0.85">
      <c r="A145" s="61" t="s">
        <v>325</v>
      </c>
      <c r="B145" s="129" t="s">
        <v>326</v>
      </c>
      <c r="C145" s="61" t="s">
        <v>28</v>
      </c>
      <c r="D145" s="61" t="s">
        <v>28</v>
      </c>
      <c r="E145" s="61" t="s">
        <v>28</v>
      </c>
      <c r="F145" s="61" t="s">
        <v>28</v>
      </c>
      <c r="G145" s="63" t="s">
        <v>311</v>
      </c>
      <c r="H145" s="117" t="s">
        <v>327</v>
      </c>
      <c r="I145" s="129">
        <v>44823</v>
      </c>
      <c r="J145" s="63" t="s">
        <v>312</v>
      </c>
      <c r="K145" s="132">
        <v>950000</v>
      </c>
      <c r="L145" s="61" t="str">
        <f t="shared" ref="L145" si="37">U145</f>
        <v>EM ANDAMENTO</v>
      </c>
      <c r="M145" s="63" t="s">
        <v>28</v>
      </c>
      <c r="N145" s="63" t="s">
        <v>28</v>
      </c>
      <c r="O145" s="63" t="s">
        <v>28</v>
      </c>
      <c r="P145" s="63" t="s">
        <v>28</v>
      </c>
      <c r="Q145" s="57" t="s">
        <v>313</v>
      </c>
      <c r="R145" s="57" t="str">
        <f t="shared" ref="R145" si="38">Q145</f>
        <v xml:space="preserve">1º BM - R$ 53.331,55                                                                                                   </v>
      </c>
      <c r="S145" s="57">
        <f>53331.55</f>
        <v>53331.55</v>
      </c>
      <c r="T145" s="57">
        <f t="shared" ref="T145" si="39">S145</f>
        <v>53331.55</v>
      </c>
      <c r="U145" s="59" t="s">
        <v>27</v>
      </c>
    </row>
    <row r="146" spans="1:21" s="13" customFormat="1" ht="297" customHeight="1" x14ac:dyDescent="0.85">
      <c r="A146" s="62"/>
      <c r="B146" s="131"/>
      <c r="C146" s="62"/>
      <c r="D146" s="62"/>
      <c r="E146" s="62"/>
      <c r="F146" s="62"/>
      <c r="G146" s="64"/>
      <c r="H146" s="118"/>
      <c r="I146" s="131"/>
      <c r="J146" s="64"/>
      <c r="K146" s="134"/>
      <c r="L146" s="62"/>
      <c r="M146" s="64"/>
      <c r="N146" s="64"/>
      <c r="O146" s="64"/>
      <c r="P146" s="64"/>
      <c r="Q146" s="58"/>
      <c r="R146" s="58"/>
      <c r="S146" s="58"/>
      <c r="T146" s="58"/>
      <c r="U146" s="60"/>
    </row>
    <row r="147" spans="1:21" s="13" customFormat="1" ht="297" customHeight="1" x14ac:dyDescent="0.85">
      <c r="A147" s="61" t="s">
        <v>328</v>
      </c>
      <c r="B147" s="129" t="s">
        <v>329</v>
      </c>
      <c r="C147" s="61" t="s">
        <v>28</v>
      </c>
      <c r="D147" s="61" t="s">
        <v>28</v>
      </c>
      <c r="E147" s="61" t="s">
        <v>28</v>
      </c>
      <c r="F147" s="61" t="s">
        <v>28</v>
      </c>
      <c r="G147" s="63" t="s">
        <v>330</v>
      </c>
      <c r="H147" s="117" t="s">
        <v>331</v>
      </c>
      <c r="I147" s="129">
        <v>44816</v>
      </c>
      <c r="J147" s="63" t="s">
        <v>312</v>
      </c>
      <c r="K147" s="132">
        <v>650000</v>
      </c>
      <c r="L147" s="61" t="str">
        <f t="shared" ref="L147" si="40">U147</f>
        <v>EM ANDAMENTO</v>
      </c>
      <c r="M147" s="63" t="s">
        <v>28</v>
      </c>
      <c r="N147" s="63" t="s">
        <v>28</v>
      </c>
      <c r="O147" s="63" t="s">
        <v>28</v>
      </c>
      <c r="P147" s="63" t="s">
        <v>28</v>
      </c>
      <c r="Q147" s="57" t="s">
        <v>332</v>
      </c>
      <c r="R147" s="57" t="str">
        <f t="shared" ref="R147" si="41">Q147</f>
        <v xml:space="preserve">1º BM - R$ 80.648,38                                                                                              </v>
      </c>
      <c r="S147" s="57">
        <f>80648.38</f>
        <v>80648.38</v>
      </c>
      <c r="T147" s="57">
        <f t="shared" ref="T147" si="42">S147</f>
        <v>80648.38</v>
      </c>
      <c r="U147" s="59" t="s">
        <v>27</v>
      </c>
    </row>
    <row r="148" spans="1:21" s="13" customFormat="1" ht="297" customHeight="1" x14ac:dyDescent="0.85">
      <c r="A148" s="62"/>
      <c r="B148" s="131"/>
      <c r="C148" s="62"/>
      <c r="D148" s="62"/>
      <c r="E148" s="62"/>
      <c r="F148" s="62"/>
      <c r="G148" s="64"/>
      <c r="H148" s="118"/>
      <c r="I148" s="131"/>
      <c r="J148" s="64"/>
      <c r="K148" s="134"/>
      <c r="L148" s="62"/>
      <c r="M148" s="64"/>
      <c r="N148" s="64"/>
      <c r="O148" s="64"/>
      <c r="P148" s="64"/>
      <c r="Q148" s="58"/>
      <c r="R148" s="58"/>
      <c r="S148" s="58"/>
      <c r="T148" s="58"/>
      <c r="U148" s="60"/>
    </row>
    <row r="149" spans="1:21" s="13" customFormat="1" ht="297" customHeight="1" x14ac:dyDescent="0.85">
      <c r="A149" s="61" t="s">
        <v>335</v>
      </c>
      <c r="B149" s="61" t="s">
        <v>314</v>
      </c>
      <c r="C149" s="61" t="s">
        <v>28</v>
      </c>
      <c r="D149" s="61" t="s">
        <v>28</v>
      </c>
      <c r="E149" s="61" t="s">
        <v>28</v>
      </c>
      <c r="F149" s="61" t="s">
        <v>28</v>
      </c>
      <c r="G149" s="63" t="s">
        <v>315</v>
      </c>
      <c r="H149" s="63" t="s">
        <v>333</v>
      </c>
      <c r="I149" s="61">
        <v>44816</v>
      </c>
      <c r="J149" s="63" t="s">
        <v>164</v>
      </c>
      <c r="K149" s="132">
        <v>1201270.68</v>
      </c>
      <c r="L149" s="61" t="str">
        <f t="shared" ref="L149" si="43">U149</f>
        <v>EM ANDAMENTO</v>
      </c>
      <c r="M149" s="63" t="s">
        <v>28</v>
      </c>
      <c r="N149" s="63" t="s">
        <v>28</v>
      </c>
      <c r="O149" s="63" t="s">
        <v>28</v>
      </c>
      <c r="P149" s="63" t="s">
        <v>28</v>
      </c>
      <c r="Q149" s="57" t="s">
        <v>316</v>
      </c>
      <c r="R149" s="57" t="str">
        <f>Q149</f>
        <v xml:space="preserve">1º BM - R$ 207.833,92                   2º BM - R$ 176.713,49                                                                                   </v>
      </c>
      <c r="S149" s="57">
        <f>207833.92+176713.49</f>
        <v>384547.41000000003</v>
      </c>
      <c r="T149" s="57">
        <f t="shared" ref="T149" si="44">S149</f>
        <v>384547.41000000003</v>
      </c>
      <c r="U149" s="59" t="s">
        <v>27</v>
      </c>
    </row>
    <row r="150" spans="1:21" s="13" customFormat="1" ht="297" customHeight="1" x14ac:dyDescent="0.85">
      <c r="A150" s="62"/>
      <c r="B150" s="62"/>
      <c r="C150" s="62"/>
      <c r="D150" s="62"/>
      <c r="E150" s="62"/>
      <c r="F150" s="62"/>
      <c r="G150" s="64"/>
      <c r="H150" s="64"/>
      <c r="I150" s="62"/>
      <c r="J150" s="64"/>
      <c r="K150" s="134"/>
      <c r="L150" s="62"/>
      <c r="M150" s="64"/>
      <c r="N150" s="64"/>
      <c r="O150" s="64"/>
      <c r="P150" s="64"/>
      <c r="Q150" s="58"/>
      <c r="R150" s="58"/>
      <c r="S150" s="58"/>
      <c r="T150" s="58"/>
      <c r="U150" s="60"/>
    </row>
    <row r="151" spans="1:21" s="13" customFormat="1" ht="297" customHeight="1" x14ac:dyDescent="0.85">
      <c r="A151" s="61" t="s">
        <v>335</v>
      </c>
      <c r="B151" s="61" t="s">
        <v>314</v>
      </c>
      <c r="C151" s="61" t="s">
        <v>28</v>
      </c>
      <c r="D151" s="61" t="s">
        <v>28</v>
      </c>
      <c r="E151" s="61" t="s">
        <v>28</v>
      </c>
      <c r="F151" s="61" t="s">
        <v>28</v>
      </c>
      <c r="G151" s="63" t="s">
        <v>315</v>
      </c>
      <c r="H151" s="63" t="s">
        <v>334</v>
      </c>
      <c r="I151" s="61">
        <v>44816</v>
      </c>
      <c r="J151" s="63" t="s">
        <v>164</v>
      </c>
      <c r="K151" s="132">
        <v>987793.72</v>
      </c>
      <c r="L151" s="61" t="str">
        <f t="shared" ref="L151" si="45">U151</f>
        <v>EM ANDAMENTO</v>
      </c>
      <c r="M151" s="63" t="s">
        <v>28</v>
      </c>
      <c r="N151" s="63" t="s">
        <v>28</v>
      </c>
      <c r="O151" s="63" t="s">
        <v>28</v>
      </c>
      <c r="P151" s="63" t="s">
        <v>28</v>
      </c>
      <c r="Q151" s="57" t="s">
        <v>317</v>
      </c>
      <c r="R151" s="57" t="str">
        <f>Q151</f>
        <v xml:space="preserve">1º BM - R$ 81.190,12                  2º BM - R$ 153.873,67                                                                                   </v>
      </c>
      <c r="S151" s="57">
        <f>81190.12+153873.67</f>
        <v>235063.79</v>
      </c>
      <c r="T151" s="57">
        <f t="shared" ref="T151" si="46">S151</f>
        <v>235063.79</v>
      </c>
      <c r="U151" s="59" t="s">
        <v>27</v>
      </c>
    </row>
    <row r="152" spans="1:21" s="13" customFormat="1" ht="297" customHeight="1" x14ac:dyDescent="0.85">
      <c r="A152" s="62"/>
      <c r="B152" s="62"/>
      <c r="C152" s="62"/>
      <c r="D152" s="62"/>
      <c r="E152" s="62"/>
      <c r="F152" s="62"/>
      <c r="G152" s="64"/>
      <c r="H152" s="64"/>
      <c r="I152" s="62"/>
      <c r="J152" s="64"/>
      <c r="K152" s="134"/>
      <c r="L152" s="62"/>
      <c r="M152" s="64"/>
      <c r="N152" s="64"/>
      <c r="O152" s="64"/>
      <c r="P152" s="64"/>
      <c r="Q152" s="58"/>
      <c r="R152" s="58"/>
      <c r="S152" s="58"/>
      <c r="T152" s="58"/>
      <c r="U152" s="60"/>
    </row>
    <row r="153" spans="1:21" s="13" customFormat="1" ht="297" customHeight="1" x14ac:dyDescent="0.85">
      <c r="A153" s="61" t="s">
        <v>318</v>
      </c>
      <c r="B153" s="129" t="s">
        <v>336</v>
      </c>
      <c r="C153" s="61" t="s">
        <v>28</v>
      </c>
      <c r="D153" s="61" t="s">
        <v>28</v>
      </c>
      <c r="E153" s="61" t="s">
        <v>28</v>
      </c>
      <c r="F153" s="61" t="s">
        <v>28</v>
      </c>
      <c r="G153" s="63" t="s">
        <v>319</v>
      </c>
      <c r="H153" s="63" t="s">
        <v>320</v>
      </c>
      <c r="I153" s="61">
        <v>44785</v>
      </c>
      <c r="J153" s="63" t="s">
        <v>94</v>
      </c>
      <c r="K153" s="132">
        <v>1391948.29</v>
      </c>
      <c r="L153" s="61" t="str">
        <f t="shared" ref="L153" si="47">U153</f>
        <v>EM ANDAMENTO</v>
      </c>
      <c r="M153" s="63" t="s">
        <v>28</v>
      </c>
      <c r="N153" s="63" t="s">
        <v>338</v>
      </c>
      <c r="O153" s="63" t="s">
        <v>28</v>
      </c>
      <c r="P153" s="63" t="s">
        <v>28</v>
      </c>
      <c r="Q153" s="57" t="s">
        <v>337</v>
      </c>
      <c r="R153" s="57" t="str">
        <f>Q153</f>
        <v xml:space="preserve">1º BM - R$ 91.982,27                   2º BM - R$ 238.927,12                             3º BM - R$ 151.006,30                  4º BM - R$ 72.304,75                 5º BM - R$ 172.290,74                   6º BM - R$ 269.507,71               1º BM DO 1º TA- R$ 87.664,51                                                                                                    </v>
      </c>
      <c r="S153" s="57">
        <f>87664.51</f>
        <v>87664.51</v>
      </c>
      <c r="T153" s="57">
        <f t="shared" ref="T153" si="48">S153</f>
        <v>87664.51</v>
      </c>
      <c r="U153" s="59" t="s">
        <v>27</v>
      </c>
    </row>
    <row r="154" spans="1:21" s="13" customFormat="1" ht="297" customHeight="1" x14ac:dyDescent="0.85">
      <c r="A154" s="62"/>
      <c r="B154" s="131"/>
      <c r="C154" s="62"/>
      <c r="D154" s="62"/>
      <c r="E154" s="62"/>
      <c r="F154" s="62"/>
      <c r="G154" s="64"/>
      <c r="H154" s="64"/>
      <c r="I154" s="62"/>
      <c r="J154" s="64"/>
      <c r="K154" s="134"/>
      <c r="L154" s="62"/>
      <c r="M154" s="64"/>
      <c r="N154" s="64"/>
      <c r="O154" s="64"/>
      <c r="P154" s="64"/>
      <c r="Q154" s="58"/>
      <c r="R154" s="58"/>
      <c r="S154" s="58"/>
      <c r="T154" s="58"/>
      <c r="U154" s="60"/>
    </row>
    <row r="155" spans="1:21" s="13" customFormat="1" ht="297" customHeight="1" x14ac:dyDescent="0.85">
      <c r="A155" s="61" t="s">
        <v>321</v>
      </c>
      <c r="B155" s="129" t="s">
        <v>339</v>
      </c>
      <c r="C155" s="61" t="s">
        <v>28</v>
      </c>
      <c r="D155" s="61" t="s">
        <v>28</v>
      </c>
      <c r="E155" s="61" t="s">
        <v>28</v>
      </c>
      <c r="F155" s="61" t="s">
        <v>28</v>
      </c>
      <c r="G155" s="63" t="s">
        <v>322</v>
      </c>
      <c r="H155" s="63" t="s">
        <v>340</v>
      </c>
      <c r="I155" s="61">
        <v>44228</v>
      </c>
      <c r="J155" s="63" t="s">
        <v>142</v>
      </c>
      <c r="K155" s="132">
        <v>3936444.58</v>
      </c>
      <c r="L155" s="61" t="str">
        <f t="shared" ref="L155" si="49">U155</f>
        <v>EM ANDAMENTO</v>
      </c>
      <c r="M155" s="63" t="s">
        <v>142</v>
      </c>
      <c r="N155" s="63" t="s">
        <v>342</v>
      </c>
      <c r="O155" s="63" t="s">
        <v>28</v>
      </c>
      <c r="P155" s="63" t="s">
        <v>28</v>
      </c>
      <c r="Q155" s="80" t="s">
        <v>343</v>
      </c>
      <c r="R155" s="57" t="str">
        <f>Q155</f>
        <v xml:space="preserve">1º BM - R$ 46.809,90                      2º BM - R$ 83.370,97                                    1º BM DO 1º T.A  - R$ 91.904,62                                     3º BM - R$ 138.612,91                                  2º BM DO 1º T.A  - R$ 27.763,35                                         4º BM - R$ 92.085.53                              5º BM - R$ 85.833,54                            6º BM - R$ 105.410,80                              7º BM - R$ 131.688,56                8º BM - R$ 106.242,29                                     9º BM - R$ 168.122,62                                                                                    </v>
      </c>
      <c r="S155" s="57">
        <f>46809.9+83370.97+91904.62+138612.91+27763.35+92085.53+85833.54+105410.8+131688.56+106242.29+168122.62</f>
        <v>1077845.0900000003</v>
      </c>
      <c r="T155" s="57">
        <f t="shared" ref="T155" si="50">S155</f>
        <v>1077845.0900000003</v>
      </c>
      <c r="U155" s="59" t="s">
        <v>27</v>
      </c>
    </row>
    <row r="156" spans="1:21" s="13" customFormat="1" ht="297" customHeight="1" x14ac:dyDescent="0.85">
      <c r="A156" s="70"/>
      <c r="B156" s="130"/>
      <c r="C156" s="70"/>
      <c r="D156" s="70"/>
      <c r="E156" s="70"/>
      <c r="F156" s="70"/>
      <c r="G156" s="71"/>
      <c r="H156" s="71"/>
      <c r="I156" s="70"/>
      <c r="J156" s="71"/>
      <c r="K156" s="133"/>
      <c r="L156" s="70"/>
      <c r="M156" s="71"/>
      <c r="N156" s="71"/>
      <c r="O156" s="71"/>
      <c r="P156" s="71"/>
      <c r="Q156" s="81"/>
      <c r="R156" s="67"/>
      <c r="S156" s="67"/>
      <c r="T156" s="67"/>
      <c r="U156" s="68"/>
    </row>
    <row r="157" spans="1:21" s="13" customFormat="1" ht="297" customHeight="1" x14ac:dyDescent="0.85">
      <c r="A157" s="62"/>
      <c r="B157" s="131"/>
      <c r="C157" s="62"/>
      <c r="D157" s="62"/>
      <c r="E157" s="62"/>
      <c r="F157" s="62"/>
      <c r="G157" s="64"/>
      <c r="H157" s="64"/>
      <c r="I157" s="62"/>
      <c r="J157" s="64"/>
      <c r="K157" s="134"/>
      <c r="L157" s="62"/>
      <c r="M157" s="64"/>
      <c r="N157" s="64"/>
      <c r="O157" s="64"/>
      <c r="P157" s="64"/>
      <c r="Q157" s="82"/>
      <c r="R157" s="58"/>
      <c r="S157" s="58"/>
      <c r="T157" s="58"/>
      <c r="U157" s="60"/>
    </row>
    <row r="158" spans="1:21" s="13" customFormat="1" ht="163.5" customHeight="1" x14ac:dyDescent="0.85">
      <c r="A158" s="122" t="s">
        <v>97</v>
      </c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4"/>
    </row>
    <row r="159" spans="1:21" s="49" customFormat="1" ht="390" customHeight="1" x14ac:dyDescent="0.85">
      <c r="A159" s="25" t="s">
        <v>99</v>
      </c>
      <c r="B159" s="25" t="s">
        <v>100</v>
      </c>
      <c r="C159" s="25" t="s">
        <v>101</v>
      </c>
      <c r="D159" s="25" t="s">
        <v>102</v>
      </c>
      <c r="E159" s="26" t="s">
        <v>103</v>
      </c>
      <c r="F159" s="26">
        <v>478010.32</v>
      </c>
      <c r="G159" s="28" t="s">
        <v>104</v>
      </c>
      <c r="H159" s="28" t="s">
        <v>105</v>
      </c>
      <c r="I159" s="25" t="s">
        <v>106</v>
      </c>
      <c r="J159" s="25" t="s">
        <v>107</v>
      </c>
      <c r="K159" s="29">
        <v>1145191.1100000001</v>
      </c>
      <c r="L159" s="25" t="str">
        <f>U159</f>
        <v>PARALIZADA</v>
      </c>
      <c r="M159" s="28" t="s">
        <v>28</v>
      </c>
      <c r="N159" s="28" t="s">
        <v>28</v>
      </c>
      <c r="O159" s="28" t="s">
        <v>28</v>
      </c>
      <c r="P159" s="28" t="s">
        <v>28</v>
      </c>
      <c r="Q159" s="30">
        <v>0</v>
      </c>
      <c r="R159" s="30">
        <v>0</v>
      </c>
      <c r="S159" s="30">
        <v>175880.27</v>
      </c>
      <c r="T159" s="30">
        <v>427671.13</v>
      </c>
      <c r="U159" s="27" t="s">
        <v>108</v>
      </c>
    </row>
    <row r="160" spans="1:21" s="49" customFormat="1" ht="390" customHeight="1" x14ac:dyDescent="0.85">
      <c r="A160" s="125" t="s">
        <v>109</v>
      </c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7"/>
    </row>
    <row r="161" spans="1:21" s="49" customFormat="1" ht="390" customHeight="1" x14ac:dyDescent="0.85">
      <c r="A161" s="25" t="s">
        <v>110</v>
      </c>
      <c r="B161" s="25" t="s">
        <v>111</v>
      </c>
      <c r="C161" s="25" t="s">
        <v>28</v>
      </c>
      <c r="D161" s="25" t="s">
        <v>38</v>
      </c>
      <c r="E161" s="25" t="s">
        <v>112</v>
      </c>
      <c r="F161" s="25" t="s">
        <v>341</v>
      </c>
      <c r="G161" s="28" t="s">
        <v>113</v>
      </c>
      <c r="H161" s="28" t="s">
        <v>114</v>
      </c>
      <c r="I161" s="25" t="s">
        <v>115</v>
      </c>
      <c r="J161" s="25" t="s">
        <v>98</v>
      </c>
      <c r="K161" s="29">
        <v>388879.34</v>
      </c>
      <c r="L161" s="25" t="str">
        <f>U161</f>
        <v>PARALIZADA</v>
      </c>
      <c r="M161" s="28" t="s">
        <v>28</v>
      </c>
      <c r="N161" s="28" t="s">
        <v>28</v>
      </c>
      <c r="O161" s="28" t="s">
        <v>28</v>
      </c>
      <c r="P161" s="28" t="s">
        <v>116</v>
      </c>
      <c r="Q161" s="30">
        <v>162695.4</v>
      </c>
      <c r="R161" s="30">
        <v>52302.65</v>
      </c>
      <c r="S161" s="30">
        <v>52302.65</v>
      </c>
      <c r="T161" s="30">
        <v>162695.4</v>
      </c>
      <c r="U161" s="27" t="s">
        <v>108</v>
      </c>
    </row>
    <row r="162" spans="1:21" s="49" customFormat="1" ht="390" customHeight="1" x14ac:dyDescent="0.85">
      <c r="A162" s="125" t="s">
        <v>117</v>
      </c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7"/>
    </row>
    <row r="163" spans="1:21" s="49" customFormat="1" ht="390" customHeight="1" x14ac:dyDescent="0.85">
      <c r="A163" s="25" t="s">
        <v>118</v>
      </c>
      <c r="B163" s="25" t="s">
        <v>119</v>
      </c>
      <c r="C163" s="25" t="s">
        <v>28</v>
      </c>
      <c r="D163" s="25" t="s">
        <v>120</v>
      </c>
      <c r="E163" s="25" t="s">
        <v>28</v>
      </c>
      <c r="F163" s="25" t="s">
        <v>28</v>
      </c>
      <c r="G163" s="28" t="s">
        <v>121</v>
      </c>
      <c r="H163" s="28" t="s">
        <v>122</v>
      </c>
      <c r="I163" s="25" t="s">
        <v>123</v>
      </c>
      <c r="J163" s="25" t="s">
        <v>124</v>
      </c>
      <c r="K163" s="29">
        <v>317914.58</v>
      </c>
      <c r="L163" s="25" t="str">
        <f>U163</f>
        <v>PARALIZADA</v>
      </c>
      <c r="M163" s="25" t="s">
        <v>28</v>
      </c>
      <c r="N163" s="25" t="s">
        <v>28</v>
      </c>
      <c r="O163" s="25" t="s">
        <v>28</v>
      </c>
      <c r="P163" s="28" t="s">
        <v>125</v>
      </c>
      <c r="Q163" s="30">
        <v>0</v>
      </c>
      <c r="R163" s="30">
        <v>0</v>
      </c>
      <c r="S163" s="30">
        <v>0</v>
      </c>
      <c r="T163" s="30">
        <v>15484.5</v>
      </c>
      <c r="U163" s="27" t="s">
        <v>108</v>
      </c>
    </row>
    <row r="164" spans="1:21" s="49" customFormat="1" ht="390" customHeight="1" x14ac:dyDescent="0.85">
      <c r="A164" s="25" t="s">
        <v>126</v>
      </c>
      <c r="B164" s="25" t="s">
        <v>127</v>
      </c>
      <c r="C164" s="25" t="s">
        <v>28</v>
      </c>
      <c r="D164" s="25" t="s">
        <v>120</v>
      </c>
      <c r="E164" s="25" t="s">
        <v>28</v>
      </c>
      <c r="F164" s="25" t="s">
        <v>28</v>
      </c>
      <c r="G164" s="28" t="s">
        <v>128</v>
      </c>
      <c r="H164" s="28" t="s">
        <v>129</v>
      </c>
      <c r="I164" s="25" t="s">
        <v>130</v>
      </c>
      <c r="J164" s="25" t="s">
        <v>131</v>
      </c>
      <c r="K164" s="29">
        <v>110483.32</v>
      </c>
      <c r="L164" s="25" t="str">
        <f>U164</f>
        <v>HOUVE DISTRATO</v>
      </c>
      <c r="M164" s="25" t="s">
        <v>28</v>
      </c>
      <c r="N164" s="25" t="s">
        <v>28</v>
      </c>
      <c r="O164" s="25" t="s">
        <v>28</v>
      </c>
      <c r="P164" s="28" t="s">
        <v>125</v>
      </c>
      <c r="Q164" s="30">
        <v>0</v>
      </c>
      <c r="R164" s="30">
        <v>0</v>
      </c>
      <c r="S164" s="30">
        <v>0</v>
      </c>
      <c r="T164" s="30">
        <v>0</v>
      </c>
      <c r="U164" s="27" t="s">
        <v>83</v>
      </c>
    </row>
    <row r="165" spans="1:21" s="49" customFormat="1" ht="390" customHeight="1" x14ac:dyDescent="0.85">
      <c r="A165" s="61" t="s">
        <v>132</v>
      </c>
      <c r="B165" s="61" t="s">
        <v>133</v>
      </c>
      <c r="C165" s="61" t="s">
        <v>134</v>
      </c>
      <c r="D165" s="61" t="s">
        <v>135</v>
      </c>
      <c r="E165" s="74">
        <v>1046204.56</v>
      </c>
      <c r="F165" s="74">
        <v>55063.4</v>
      </c>
      <c r="G165" s="63" t="s">
        <v>136</v>
      </c>
      <c r="H165" s="63" t="s">
        <v>114</v>
      </c>
      <c r="I165" s="61" t="s">
        <v>137</v>
      </c>
      <c r="J165" s="61" t="s">
        <v>131</v>
      </c>
      <c r="K165" s="65">
        <v>1072714</v>
      </c>
      <c r="L165" s="61" t="str">
        <f>U165</f>
        <v>PARALISADA</v>
      </c>
      <c r="M165" s="63" t="s">
        <v>28</v>
      </c>
      <c r="N165" s="63" t="s">
        <v>28</v>
      </c>
      <c r="O165" s="63" t="s">
        <v>28</v>
      </c>
      <c r="P165" s="63" t="s">
        <v>116</v>
      </c>
      <c r="Q165" s="57">
        <v>0</v>
      </c>
      <c r="R165" s="57">
        <v>0</v>
      </c>
      <c r="S165" s="57">
        <v>0</v>
      </c>
      <c r="T165" s="57">
        <v>572697.81000000006</v>
      </c>
      <c r="U165" s="59" t="s">
        <v>66</v>
      </c>
    </row>
    <row r="166" spans="1:21" s="49" customFormat="1" ht="390" customHeight="1" x14ac:dyDescent="0.85">
      <c r="A166" s="62"/>
      <c r="B166" s="62"/>
      <c r="C166" s="62"/>
      <c r="D166" s="62"/>
      <c r="E166" s="75"/>
      <c r="F166" s="75"/>
      <c r="G166" s="64"/>
      <c r="H166" s="64"/>
      <c r="I166" s="62"/>
      <c r="J166" s="62"/>
      <c r="K166" s="66"/>
      <c r="L166" s="62"/>
      <c r="M166" s="64"/>
      <c r="N166" s="64"/>
      <c r="O166" s="64"/>
      <c r="P166" s="64"/>
      <c r="Q166" s="58"/>
      <c r="R166" s="58"/>
      <c r="S166" s="58"/>
      <c r="T166" s="58"/>
      <c r="U166" s="60"/>
    </row>
    <row r="167" spans="1:21" ht="141" customHeight="1" x14ac:dyDescent="0.25">
      <c r="A167" s="125" t="s">
        <v>109</v>
      </c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7"/>
    </row>
    <row r="168" spans="1:21" ht="408.75" customHeight="1" x14ac:dyDescent="0.25"/>
    <row r="169" spans="1:21" ht="168.75" customHeight="1" x14ac:dyDescent="0.25"/>
    <row r="170" spans="1:21" s="31" customFormat="1" ht="409.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ht="168.75" customHeight="1" x14ac:dyDescent="0.25"/>
    <row r="172" spans="1:21" ht="408.75" customHeight="1" x14ac:dyDescent="0.25"/>
    <row r="173" spans="1:21" ht="309.75" customHeight="1" x14ac:dyDescent="0.25"/>
    <row r="174" spans="1:21" ht="168.75" customHeight="1" x14ac:dyDescent="0.25"/>
    <row r="175" spans="1:21" ht="409.6" customHeight="1" x14ac:dyDescent="0.25"/>
    <row r="176" spans="1:21" ht="196.5" customHeight="1" x14ac:dyDescent="0.25"/>
    <row r="225" spans="17:17" x14ac:dyDescent="0.25">
      <c r="Q225" t="s">
        <v>140</v>
      </c>
    </row>
  </sheetData>
  <mergeCells count="906">
    <mergeCell ref="S147:S148"/>
    <mergeCell ref="T147:T148"/>
    <mergeCell ref="U147:U148"/>
    <mergeCell ref="J147:J148"/>
    <mergeCell ref="K147:K148"/>
    <mergeCell ref="L147:L148"/>
    <mergeCell ref="M147:M148"/>
    <mergeCell ref="N147:N148"/>
    <mergeCell ref="O147:O148"/>
    <mergeCell ref="P147:P148"/>
    <mergeCell ref="Q147:Q148"/>
    <mergeCell ref="R147:R148"/>
    <mergeCell ref="A147:A148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T149:T150"/>
    <mergeCell ref="U149:U150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L151:L152"/>
    <mergeCell ref="M151:M152"/>
    <mergeCell ref="N151:N152"/>
    <mergeCell ref="O151:O152"/>
    <mergeCell ref="P151:P152"/>
    <mergeCell ref="Q151:Q152"/>
    <mergeCell ref="R151:R152"/>
    <mergeCell ref="S151:S152"/>
    <mergeCell ref="T151:T152"/>
    <mergeCell ref="U151:U152"/>
    <mergeCell ref="Q153:Q154"/>
    <mergeCell ref="R153:R154"/>
    <mergeCell ref="S153:S154"/>
    <mergeCell ref="T153:T154"/>
    <mergeCell ref="U153:U154"/>
    <mergeCell ref="A149:A150"/>
    <mergeCell ref="B149:B150"/>
    <mergeCell ref="C149:C150"/>
    <mergeCell ref="D149:D150"/>
    <mergeCell ref="E149:E150"/>
    <mergeCell ref="F149:F150"/>
    <mergeCell ref="G149:G150"/>
    <mergeCell ref="H149:H150"/>
    <mergeCell ref="I149:I150"/>
    <mergeCell ref="J149:J150"/>
    <mergeCell ref="K149:K150"/>
    <mergeCell ref="L149:L150"/>
    <mergeCell ref="M149:M150"/>
    <mergeCell ref="N149:N150"/>
    <mergeCell ref="O149:O150"/>
    <mergeCell ref="P149:P150"/>
    <mergeCell ref="Q149:Q150"/>
    <mergeCell ref="R149:R150"/>
    <mergeCell ref="S149:S150"/>
    <mergeCell ref="N143:N144"/>
    <mergeCell ref="O143:O144"/>
    <mergeCell ref="P143:P144"/>
    <mergeCell ref="Q143:Q144"/>
    <mergeCell ref="R143:R144"/>
    <mergeCell ref="S143:S144"/>
    <mergeCell ref="T143:T144"/>
    <mergeCell ref="U143:U144"/>
    <mergeCell ref="A153:A154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J153:J154"/>
    <mergeCell ref="K153:K154"/>
    <mergeCell ref="L153:L154"/>
    <mergeCell ref="M153:M154"/>
    <mergeCell ref="N153:N154"/>
    <mergeCell ref="O153:O154"/>
    <mergeCell ref="P153:P154"/>
    <mergeCell ref="E143:E144"/>
    <mergeCell ref="F143:F144"/>
    <mergeCell ref="G143:G144"/>
    <mergeCell ref="H143:H144"/>
    <mergeCell ref="I143:I144"/>
    <mergeCell ref="J143:J144"/>
    <mergeCell ref="K143:K144"/>
    <mergeCell ref="L143:L144"/>
    <mergeCell ref="M143:M144"/>
    <mergeCell ref="T145:T146"/>
    <mergeCell ref="U145:U146"/>
    <mergeCell ref="A141:A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K141:K142"/>
    <mergeCell ref="L141:L142"/>
    <mergeCell ref="M141:M142"/>
    <mergeCell ref="N141:N142"/>
    <mergeCell ref="O141:O142"/>
    <mergeCell ref="P141:P142"/>
    <mergeCell ref="Q141:Q142"/>
    <mergeCell ref="R141:R142"/>
    <mergeCell ref="S141:S142"/>
    <mergeCell ref="T141:T142"/>
    <mergeCell ref="U141:U142"/>
    <mergeCell ref="A143:A144"/>
    <mergeCell ref="K145:K146"/>
    <mergeCell ref="L145:L146"/>
    <mergeCell ref="M145:M146"/>
    <mergeCell ref="N145:N146"/>
    <mergeCell ref="O145:O146"/>
    <mergeCell ref="P145:P146"/>
    <mergeCell ref="Q145:Q146"/>
    <mergeCell ref="R145:R146"/>
    <mergeCell ref="S145:S146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T123:T124"/>
    <mergeCell ref="U123:U124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K139:K140"/>
    <mergeCell ref="L139:L140"/>
    <mergeCell ref="M139:M140"/>
    <mergeCell ref="N139:N140"/>
    <mergeCell ref="O139:O140"/>
    <mergeCell ref="P139:P140"/>
    <mergeCell ref="Q139:Q140"/>
    <mergeCell ref="R139:R140"/>
    <mergeCell ref="S139:S140"/>
    <mergeCell ref="T139:T140"/>
    <mergeCell ref="U139:U140"/>
    <mergeCell ref="K123:K124"/>
    <mergeCell ref="L123:L124"/>
    <mergeCell ref="M123:M124"/>
    <mergeCell ref="N123:N124"/>
    <mergeCell ref="O123:O124"/>
    <mergeCell ref="P123:P124"/>
    <mergeCell ref="Q123:Q124"/>
    <mergeCell ref="R123:R124"/>
    <mergeCell ref="S123:S124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T135:T136"/>
    <mergeCell ref="U135:U136"/>
    <mergeCell ref="K135:K136"/>
    <mergeCell ref="L135:L136"/>
    <mergeCell ref="M135:M136"/>
    <mergeCell ref="N135:N136"/>
    <mergeCell ref="O135:O136"/>
    <mergeCell ref="P135:P136"/>
    <mergeCell ref="Q135:Q136"/>
    <mergeCell ref="R135:R136"/>
    <mergeCell ref="S135:S136"/>
    <mergeCell ref="A135:A136"/>
    <mergeCell ref="B135:B136"/>
    <mergeCell ref="C135:C136"/>
    <mergeCell ref="D135:D136"/>
    <mergeCell ref="E135:E136"/>
    <mergeCell ref="F135:F136"/>
    <mergeCell ref="G135:G136"/>
    <mergeCell ref="H135:H136"/>
    <mergeCell ref="I135:I136"/>
    <mergeCell ref="T129:T130"/>
    <mergeCell ref="U129:U130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J133:J134"/>
    <mergeCell ref="K133:K134"/>
    <mergeCell ref="L133:L134"/>
    <mergeCell ref="M133:M134"/>
    <mergeCell ref="N133:N134"/>
    <mergeCell ref="O133:O134"/>
    <mergeCell ref="P133:P134"/>
    <mergeCell ref="Q133:Q134"/>
    <mergeCell ref="R133:R134"/>
    <mergeCell ref="S133:S134"/>
    <mergeCell ref="T133:T134"/>
    <mergeCell ref="U133:U134"/>
    <mergeCell ref="K129:K130"/>
    <mergeCell ref="L129:L130"/>
    <mergeCell ref="M129:M130"/>
    <mergeCell ref="N129:N130"/>
    <mergeCell ref="O129:O130"/>
    <mergeCell ref="P129:P130"/>
    <mergeCell ref="Q129:Q130"/>
    <mergeCell ref="R129:R130"/>
    <mergeCell ref="S129:S130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T125:T126"/>
    <mergeCell ref="U125:U126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O127:O128"/>
    <mergeCell ref="P127:P128"/>
    <mergeCell ref="Q127:Q128"/>
    <mergeCell ref="R127:R128"/>
    <mergeCell ref="S127:S128"/>
    <mergeCell ref="T127:T128"/>
    <mergeCell ref="U127:U128"/>
    <mergeCell ref="K125:K126"/>
    <mergeCell ref="L125:L126"/>
    <mergeCell ref="M125:M126"/>
    <mergeCell ref="N125:N126"/>
    <mergeCell ref="O125:O126"/>
    <mergeCell ref="P125:P126"/>
    <mergeCell ref="Q125:Q126"/>
    <mergeCell ref="R125:R126"/>
    <mergeCell ref="S125:S126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T84:T85"/>
    <mergeCell ref="U84:U85"/>
    <mergeCell ref="K84:K85"/>
    <mergeCell ref="L84:L85"/>
    <mergeCell ref="M84:M85"/>
    <mergeCell ref="N84:N85"/>
    <mergeCell ref="O84:O85"/>
    <mergeCell ref="P84:P85"/>
    <mergeCell ref="Q84:Q85"/>
    <mergeCell ref="R84:R85"/>
    <mergeCell ref="S84:S85"/>
    <mergeCell ref="A84:A85"/>
    <mergeCell ref="B84:B85"/>
    <mergeCell ref="C84:C85"/>
    <mergeCell ref="D84:D85"/>
    <mergeCell ref="E84:E85"/>
    <mergeCell ref="F84:F85"/>
    <mergeCell ref="G84:G85"/>
    <mergeCell ref="H84:H85"/>
    <mergeCell ref="I84:I85"/>
    <mergeCell ref="T75:T77"/>
    <mergeCell ref="U75:U77"/>
    <mergeCell ref="A81:A83"/>
    <mergeCell ref="B81:B83"/>
    <mergeCell ref="C81:C83"/>
    <mergeCell ref="D81:D83"/>
    <mergeCell ref="E81:E83"/>
    <mergeCell ref="F81:F83"/>
    <mergeCell ref="G81:G83"/>
    <mergeCell ref="H81:H83"/>
    <mergeCell ref="I81:I83"/>
    <mergeCell ref="J81:J83"/>
    <mergeCell ref="K81:K83"/>
    <mergeCell ref="L81:L83"/>
    <mergeCell ref="M81:M83"/>
    <mergeCell ref="N81:N83"/>
    <mergeCell ref="O81:O83"/>
    <mergeCell ref="P81:P83"/>
    <mergeCell ref="Q81:Q83"/>
    <mergeCell ref="R81:R83"/>
    <mergeCell ref="S81:S83"/>
    <mergeCell ref="T81:T83"/>
    <mergeCell ref="U81:U83"/>
    <mergeCell ref="K75:K77"/>
    <mergeCell ref="L75:L77"/>
    <mergeCell ref="M75:M77"/>
    <mergeCell ref="N75:N77"/>
    <mergeCell ref="O75:O77"/>
    <mergeCell ref="P75:P77"/>
    <mergeCell ref="Q75:Q77"/>
    <mergeCell ref="R75:R77"/>
    <mergeCell ref="S75:S77"/>
    <mergeCell ref="A75:A77"/>
    <mergeCell ref="B75:B77"/>
    <mergeCell ref="C75:C77"/>
    <mergeCell ref="D75:D77"/>
    <mergeCell ref="E75:E77"/>
    <mergeCell ref="F75:F77"/>
    <mergeCell ref="G75:G77"/>
    <mergeCell ref="H75:H77"/>
    <mergeCell ref="I75:I77"/>
    <mergeCell ref="U48:U51"/>
    <mergeCell ref="J65:J74"/>
    <mergeCell ref="K65:K74"/>
    <mergeCell ref="L65:L74"/>
    <mergeCell ref="M65:M74"/>
    <mergeCell ref="N65:N74"/>
    <mergeCell ref="A65:A74"/>
    <mergeCell ref="B65:B74"/>
    <mergeCell ref="C65:C74"/>
    <mergeCell ref="D65:D74"/>
    <mergeCell ref="E65:E74"/>
    <mergeCell ref="F65:F74"/>
    <mergeCell ref="G65:G74"/>
    <mergeCell ref="H65:H74"/>
    <mergeCell ref="I65:I74"/>
    <mergeCell ref="C57:C64"/>
    <mergeCell ref="B57:B64"/>
    <mergeCell ref="A57:A64"/>
    <mergeCell ref="A48:A51"/>
    <mergeCell ref="B48:B51"/>
    <mergeCell ref="C48:C51"/>
    <mergeCell ref="D48:D51"/>
    <mergeCell ref="E48:E51"/>
    <mergeCell ref="F48:F51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G57:G64"/>
    <mergeCell ref="F57:F64"/>
    <mergeCell ref="E57:E64"/>
    <mergeCell ref="D57:D64"/>
    <mergeCell ref="K57:K64"/>
    <mergeCell ref="L57:L64"/>
    <mergeCell ref="M57:M64"/>
    <mergeCell ref="N57:N64"/>
    <mergeCell ref="O57:O64"/>
    <mergeCell ref="O65:O74"/>
    <mergeCell ref="P65:P74"/>
    <mergeCell ref="S65:S74"/>
    <mergeCell ref="T65:T74"/>
    <mergeCell ref="U65:U74"/>
    <mergeCell ref="U57:U64"/>
    <mergeCell ref="J57:J64"/>
    <mergeCell ref="I57:I64"/>
    <mergeCell ref="H57:H64"/>
    <mergeCell ref="P57:P64"/>
    <mergeCell ref="Q57:Q64"/>
    <mergeCell ref="R57:R64"/>
    <mergeCell ref="S57:S64"/>
    <mergeCell ref="T57:T64"/>
    <mergeCell ref="Q65:Q74"/>
    <mergeCell ref="R65:R74"/>
    <mergeCell ref="H165:H166"/>
    <mergeCell ref="I165:I166"/>
    <mergeCell ref="J75:J77"/>
    <mergeCell ref="J84:J85"/>
    <mergeCell ref="J114:J115"/>
    <mergeCell ref="B86:B88"/>
    <mergeCell ref="C86:C88"/>
    <mergeCell ref="D86:D88"/>
    <mergeCell ref="E86:E88"/>
    <mergeCell ref="F86:F88"/>
    <mergeCell ref="G86:G88"/>
    <mergeCell ref="H86:H88"/>
    <mergeCell ref="I86:I88"/>
    <mergeCell ref="J86:J88"/>
    <mergeCell ref="J125:J126"/>
    <mergeCell ref="J129:J130"/>
    <mergeCell ref="J135:J136"/>
    <mergeCell ref="J107:J111"/>
    <mergeCell ref="J155:J157"/>
    <mergeCell ref="J123:J124"/>
    <mergeCell ref="J145:J146"/>
    <mergeCell ref="B143:B144"/>
    <mergeCell ref="C143:C144"/>
    <mergeCell ref="D143:D144"/>
    <mergeCell ref="U44:U45"/>
    <mergeCell ref="A158:U158"/>
    <mergeCell ref="A160:U160"/>
    <mergeCell ref="A162:U162"/>
    <mergeCell ref="S165:S166"/>
    <mergeCell ref="T165:T166"/>
    <mergeCell ref="U165:U166"/>
    <mergeCell ref="A167:U167"/>
    <mergeCell ref="J165:J166"/>
    <mergeCell ref="K165:K166"/>
    <mergeCell ref="L165:L166"/>
    <mergeCell ref="M165:M166"/>
    <mergeCell ref="N165:N166"/>
    <mergeCell ref="O165:O166"/>
    <mergeCell ref="P165:P166"/>
    <mergeCell ref="Q165:Q166"/>
    <mergeCell ref="R165:R166"/>
    <mergeCell ref="A165:A166"/>
    <mergeCell ref="B165:B166"/>
    <mergeCell ref="C165:C166"/>
    <mergeCell ref="D165:D166"/>
    <mergeCell ref="E165:E166"/>
    <mergeCell ref="F165:F166"/>
    <mergeCell ref="G165:G166"/>
    <mergeCell ref="T48:T51"/>
    <mergeCell ref="U37:U39"/>
    <mergeCell ref="A40:A43"/>
    <mergeCell ref="B40:B43"/>
    <mergeCell ref="C40:C43"/>
    <mergeCell ref="D40:D43"/>
    <mergeCell ref="E40:E43"/>
    <mergeCell ref="F40:F43"/>
    <mergeCell ref="G40:G43"/>
    <mergeCell ref="H40:H43"/>
    <mergeCell ref="I40:I43"/>
    <mergeCell ref="J40:J43"/>
    <mergeCell ref="K40:K43"/>
    <mergeCell ref="L40:L43"/>
    <mergeCell ref="M40:M43"/>
    <mergeCell ref="N40:N43"/>
    <mergeCell ref="O40:O43"/>
    <mergeCell ref="P40:P43"/>
    <mergeCell ref="Q40:Q43"/>
    <mergeCell ref="R40:R43"/>
    <mergeCell ref="S40:S43"/>
    <mergeCell ref="T40:T43"/>
    <mergeCell ref="U40:U43"/>
    <mergeCell ref="K37:K39"/>
    <mergeCell ref="T37:T39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T44:T45"/>
    <mergeCell ref="Q37:Q39"/>
    <mergeCell ref="L48:L51"/>
    <mergeCell ref="M48:M51"/>
    <mergeCell ref="N37:N39"/>
    <mergeCell ref="O37:O39"/>
    <mergeCell ref="P37:P39"/>
    <mergeCell ref="R37:R39"/>
    <mergeCell ref="S37:S39"/>
    <mergeCell ref="G48:G51"/>
    <mergeCell ref="H48:H51"/>
    <mergeCell ref="N48:N51"/>
    <mergeCell ref="I44:I45"/>
    <mergeCell ref="J44:J45"/>
    <mergeCell ref="P48:P51"/>
    <mergeCell ref="Q48:Q51"/>
    <mergeCell ref="R48:R51"/>
    <mergeCell ref="S48:S51"/>
    <mergeCell ref="A37:A39"/>
    <mergeCell ref="B37:B39"/>
    <mergeCell ref="C37:C39"/>
    <mergeCell ref="D37:D39"/>
    <mergeCell ref="E37:E39"/>
    <mergeCell ref="F37:F39"/>
    <mergeCell ref="G37:G39"/>
    <mergeCell ref="H37:H39"/>
    <mergeCell ref="A44:A45"/>
    <mergeCell ref="B44:B45"/>
    <mergeCell ref="C44:C45"/>
    <mergeCell ref="D44:D45"/>
    <mergeCell ref="E44:E45"/>
    <mergeCell ref="F44:F45"/>
    <mergeCell ref="G44:G45"/>
    <mergeCell ref="H44:H45"/>
    <mergeCell ref="U27:U33"/>
    <mergeCell ref="P27:P33"/>
    <mergeCell ref="N27:N33"/>
    <mergeCell ref="U34:U35"/>
    <mergeCell ref="S34:S35"/>
    <mergeCell ref="T34:T35"/>
    <mergeCell ref="P34:P35"/>
    <mergeCell ref="Q34:Q35"/>
    <mergeCell ref="O27:O33"/>
    <mergeCell ref="Q27:Q33"/>
    <mergeCell ref="R27:R33"/>
    <mergeCell ref="S27:S33"/>
    <mergeCell ref="R34:R35"/>
    <mergeCell ref="O34:O35"/>
    <mergeCell ref="N34:N35"/>
    <mergeCell ref="A1:U1"/>
    <mergeCell ref="Q17:T17"/>
    <mergeCell ref="U22:U23"/>
    <mergeCell ref="Q9:U9"/>
    <mergeCell ref="K9:O9"/>
    <mergeCell ref="C22:F22"/>
    <mergeCell ref="G22:L22"/>
    <mergeCell ref="M22:N22"/>
    <mergeCell ref="P22:T22"/>
    <mergeCell ref="C8:E8"/>
    <mergeCell ref="D15:H15"/>
    <mergeCell ref="C9:E9"/>
    <mergeCell ref="A7:B7"/>
    <mergeCell ref="J18:L18"/>
    <mergeCell ref="J19:L19"/>
    <mergeCell ref="A8:B8"/>
    <mergeCell ref="A9:B9"/>
    <mergeCell ref="B22:B23"/>
    <mergeCell ref="O22:O23"/>
    <mergeCell ref="A22:A23"/>
    <mergeCell ref="C34:C35"/>
    <mergeCell ref="D34:D35"/>
    <mergeCell ref="E34:E35"/>
    <mergeCell ref="F34:F35"/>
    <mergeCell ref="A34:A35"/>
    <mergeCell ref="B34:B35"/>
    <mergeCell ref="A27:A33"/>
    <mergeCell ref="B27:B33"/>
    <mergeCell ref="C27:C33"/>
    <mergeCell ref="D27:D33"/>
    <mergeCell ref="E27:E33"/>
    <mergeCell ref="O48:O51"/>
    <mergeCell ref="H27:H33"/>
    <mergeCell ref="F27:F33"/>
    <mergeCell ref="G27:G33"/>
    <mergeCell ref="G34:G35"/>
    <mergeCell ref="H34:H35"/>
    <mergeCell ref="T27:T33"/>
    <mergeCell ref="I37:I39"/>
    <mergeCell ref="J37:J39"/>
    <mergeCell ref="M27:M33"/>
    <mergeCell ref="L27:L33"/>
    <mergeCell ref="K27:K33"/>
    <mergeCell ref="J27:J33"/>
    <mergeCell ref="I27:I33"/>
    <mergeCell ref="L37:L39"/>
    <mergeCell ref="M37:M39"/>
    <mergeCell ref="I34:I35"/>
    <mergeCell ref="J34:J35"/>
    <mergeCell ref="L34:L35"/>
    <mergeCell ref="M34:M35"/>
    <mergeCell ref="K34:K35"/>
    <mergeCell ref="I48:I51"/>
    <mergeCell ref="J48:J51"/>
    <mergeCell ref="K48:K51"/>
    <mergeCell ref="K55:K56"/>
    <mergeCell ref="L55:L56"/>
    <mergeCell ref="S55:S56"/>
    <mergeCell ref="T55:T56"/>
    <mergeCell ref="U55:U56"/>
    <mergeCell ref="G55:G56"/>
    <mergeCell ref="H55:H56"/>
    <mergeCell ref="I55:I56"/>
    <mergeCell ref="M55:M56"/>
    <mergeCell ref="N55:N56"/>
    <mergeCell ref="O55:O56"/>
    <mergeCell ref="R55:R56"/>
    <mergeCell ref="P55:P56"/>
    <mergeCell ref="Q55:Q56"/>
    <mergeCell ref="J55:J56"/>
    <mergeCell ref="A89:A95"/>
    <mergeCell ref="B89:B95"/>
    <mergeCell ref="C89:C95"/>
    <mergeCell ref="D89:D95"/>
    <mergeCell ref="E89:E95"/>
    <mergeCell ref="F89:F95"/>
    <mergeCell ref="G89:G95"/>
    <mergeCell ref="H89:H95"/>
    <mergeCell ref="I89:I95"/>
    <mergeCell ref="S89:S95"/>
    <mergeCell ref="T89:T95"/>
    <mergeCell ref="U89:U95"/>
    <mergeCell ref="J89:J95"/>
    <mergeCell ref="K89:K95"/>
    <mergeCell ref="L89:L95"/>
    <mergeCell ref="M89:M95"/>
    <mergeCell ref="N89:N95"/>
    <mergeCell ref="O89:O95"/>
    <mergeCell ref="P89:P95"/>
    <mergeCell ref="Q89:Q95"/>
    <mergeCell ref="R89:R95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S24:S25"/>
    <mergeCell ref="T24:T25"/>
    <mergeCell ref="U24:U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A78:A80"/>
    <mergeCell ref="B78:B80"/>
    <mergeCell ref="C78:C80"/>
    <mergeCell ref="D78:D80"/>
    <mergeCell ref="E78:E80"/>
    <mergeCell ref="F78:F80"/>
    <mergeCell ref="G78:G80"/>
    <mergeCell ref="H78:H80"/>
    <mergeCell ref="I78:I80"/>
    <mergeCell ref="S78:S80"/>
    <mergeCell ref="T78:T80"/>
    <mergeCell ref="U78:U80"/>
    <mergeCell ref="J78:J80"/>
    <mergeCell ref="K78:K80"/>
    <mergeCell ref="L78:L80"/>
    <mergeCell ref="M78:M80"/>
    <mergeCell ref="N78:N80"/>
    <mergeCell ref="O78:O80"/>
    <mergeCell ref="P78:P80"/>
    <mergeCell ref="Q78:Q80"/>
    <mergeCell ref="R78:R80"/>
    <mergeCell ref="P53:P54"/>
    <mergeCell ref="Q53:Q54"/>
    <mergeCell ref="R53:R54"/>
    <mergeCell ref="S53:S54"/>
    <mergeCell ref="T53:T54"/>
    <mergeCell ref="U53:U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S96:S100"/>
    <mergeCell ref="A96:A100"/>
    <mergeCell ref="B96:B100"/>
    <mergeCell ref="C96:C100"/>
    <mergeCell ref="D96:D100"/>
    <mergeCell ref="E96:E100"/>
    <mergeCell ref="F96:F100"/>
    <mergeCell ref="G96:G100"/>
    <mergeCell ref="H96:H100"/>
    <mergeCell ref="I96:I100"/>
    <mergeCell ref="J96:J100"/>
    <mergeCell ref="U96:U100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A86:A88"/>
    <mergeCell ref="K96:K100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S116:S117"/>
    <mergeCell ref="T116:T117"/>
    <mergeCell ref="U116:U117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R116:R117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U114:U115"/>
    <mergeCell ref="A118:A120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J118:J120"/>
    <mergeCell ref="K118:K120"/>
    <mergeCell ref="L118:L120"/>
    <mergeCell ref="M118:M120"/>
    <mergeCell ref="N118:N120"/>
    <mergeCell ref="O118:O120"/>
    <mergeCell ref="P118:P120"/>
    <mergeCell ref="Q118:Q120"/>
    <mergeCell ref="R118:R120"/>
    <mergeCell ref="S118:S120"/>
    <mergeCell ref="T118:T120"/>
    <mergeCell ref="U118:U120"/>
    <mergeCell ref="K114:K115"/>
    <mergeCell ref="L114:L115"/>
    <mergeCell ref="L86:L88"/>
    <mergeCell ref="M86:M88"/>
    <mergeCell ref="N86:N88"/>
    <mergeCell ref="O86:O88"/>
    <mergeCell ref="P86:P88"/>
    <mergeCell ref="Q86:Q88"/>
    <mergeCell ref="R86:R88"/>
    <mergeCell ref="S86:S88"/>
    <mergeCell ref="T114:T115"/>
    <mergeCell ref="M114:M115"/>
    <mergeCell ref="N114:N115"/>
    <mergeCell ref="O114:O115"/>
    <mergeCell ref="P114:P115"/>
    <mergeCell ref="Q114:Q115"/>
    <mergeCell ref="R114:R115"/>
    <mergeCell ref="S114:S115"/>
    <mergeCell ref="T96:T100"/>
    <mergeCell ref="L96:L100"/>
    <mergeCell ref="M96:M100"/>
    <mergeCell ref="N96:N100"/>
    <mergeCell ref="O96:O100"/>
    <mergeCell ref="P96:P100"/>
    <mergeCell ref="Q96:Q100"/>
    <mergeCell ref="R96:R100"/>
    <mergeCell ref="T86:T88"/>
    <mergeCell ref="U86:U88"/>
    <mergeCell ref="A104:A106"/>
    <mergeCell ref="B104:B106"/>
    <mergeCell ref="C104:C106"/>
    <mergeCell ref="D104:D106"/>
    <mergeCell ref="E104:E106"/>
    <mergeCell ref="F104:F106"/>
    <mergeCell ref="G104:G106"/>
    <mergeCell ref="H104:H106"/>
    <mergeCell ref="I104:I106"/>
    <mergeCell ref="J104:J106"/>
    <mergeCell ref="K104:K106"/>
    <mergeCell ref="L104:L106"/>
    <mergeCell ref="M104:M106"/>
    <mergeCell ref="N104:N106"/>
    <mergeCell ref="O104:O106"/>
    <mergeCell ref="P104:P106"/>
    <mergeCell ref="Q104:Q106"/>
    <mergeCell ref="R104:R106"/>
    <mergeCell ref="S104:S106"/>
    <mergeCell ref="T104:T106"/>
    <mergeCell ref="U104:U106"/>
    <mergeCell ref="K86:K88"/>
    <mergeCell ref="K107:K111"/>
    <mergeCell ref="L107:L111"/>
    <mergeCell ref="M107:M111"/>
    <mergeCell ref="N107:N111"/>
    <mergeCell ref="O107:O111"/>
    <mergeCell ref="P107:P111"/>
    <mergeCell ref="Q107:Q111"/>
    <mergeCell ref="R107:R111"/>
    <mergeCell ref="A107:A111"/>
    <mergeCell ref="B107:B111"/>
    <mergeCell ref="C107:C111"/>
    <mergeCell ref="D107:D111"/>
    <mergeCell ref="E107:E111"/>
    <mergeCell ref="F107:F111"/>
    <mergeCell ref="G107:G111"/>
    <mergeCell ref="H107:H111"/>
    <mergeCell ref="I107:I111"/>
    <mergeCell ref="S107:S111"/>
    <mergeCell ref="T107:T111"/>
    <mergeCell ref="U107:U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L112:L113"/>
    <mergeCell ref="M112:M113"/>
    <mergeCell ref="N112:N113"/>
    <mergeCell ref="O112:O113"/>
    <mergeCell ref="P112:P113"/>
    <mergeCell ref="Q112:Q113"/>
    <mergeCell ref="R112:R113"/>
    <mergeCell ref="S112:S113"/>
    <mergeCell ref="T112:T113"/>
    <mergeCell ref="U112:U113"/>
    <mergeCell ref="L155:L157"/>
    <mergeCell ref="M155:M157"/>
    <mergeCell ref="N155:N157"/>
    <mergeCell ref="O155:O157"/>
    <mergeCell ref="P155:P157"/>
    <mergeCell ref="Q155:Q157"/>
    <mergeCell ref="R155:R157"/>
    <mergeCell ref="S155:S157"/>
    <mergeCell ref="A155:A157"/>
    <mergeCell ref="B155:B157"/>
    <mergeCell ref="C155:C157"/>
    <mergeCell ref="D155:D157"/>
    <mergeCell ref="E155:E157"/>
    <mergeCell ref="F155:F157"/>
    <mergeCell ref="G155:G157"/>
    <mergeCell ref="H155:H157"/>
    <mergeCell ref="I155:I157"/>
    <mergeCell ref="T155:T157"/>
    <mergeCell ref="U155:U157"/>
    <mergeCell ref="A137:A138"/>
    <mergeCell ref="B137:B138"/>
    <mergeCell ref="C137:C138"/>
    <mergeCell ref="D137:D138"/>
    <mergeCell ref="E137:E138"/>
    <mergeCell ref="F137:F138"/>
    <mergeCell ref="G137:G138"/>
    <mergeCell ref="H137:H138"/>
    <mergeCell ref="I137:I138"/>
    <mergeCell ref="J137:J138"/>
    <mergeCell ref="K137:K138"/>
    <mergeCell ref="L137:L138"/>
    <mergeCell ref="M137:M138"/>
    <mergeCell ref="N137:N138"/>
    <mergeCell ref="O137:O138"/>
    <mergeCell ref="P137:P138"/>
    <mergeCell ref="Q137:Q138"/>
    <mergeCell ref="R137:R138"/>
    <mergeCell ref="S137:S138"/>
    <mergeCell ref="T137:T138"/>
    <mergeCell ref="U137:U138"/>
    <mergeCell ref="K155:K157"/>
  </mergeCells>
  <phoneticPr fontId="8" type="noConversion"/>
  <pageMargins left="0.23622047244094491" right="0.23622047244094491" top="0.23622047244094491" bottom="0.23622047244094491" header="0.31496062992125984" footer="0"/>
  <pageSetup paperSize="9" scale="10" fitToHeight="0" orientation="landscape" r:id="rId1"/>
  <rowBreaks count="13" manualBreakCount="13">
    <brk id="33" max="20" man="1"/>
    <brk id="43" max="20" man="1"/>
    <brk id="54" max="20" man="1"/>
    <brk id="64" max="20" man="1"/>
    <brk id="74" max="20" man="1"/>
    <brk id="85" max="20" man="1"/>
    <brk id="95" max="20" man="1"/>
    <brk id="106" max="20" man="1"/>
    <brk id="117" max="20" man="1"/>
    <brk id="128" max="20" man="1"/>
    <brk id="140" max="20" man="1"/>
    <brk id="154" max="20" man="1"/>
    <brk id="15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2º TRIMESTRE</vt:lpstr>
      <vt:lpstr>'2º TRIMESTRE'!Area_de_impressao</vt:lpstr>
      <vt:lpstr>'2º TRIMESTRE'!Titulos_de_impressao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2023-01-11T14:59:00Z</dcterms:modified>
</cp:coreProperties>
</file>